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Estoques" sheetId="5" r:id="rId5"/>
    <sheet name="Cotação Mensal" sheetId="6" r:id="rId6"/>
    <sheet name="Exp.Agronegócio" sheetId="7" r:id="rId7"/>
    <sheet name="Total Exp.sacas" sheetId="8" r:id="rId8"/>
    <sheet name="Exp.Verde" sheetId="9" r:id="rId9"/>
    <sheet name="Exp.Solúvel" sheetId="10" r:id="rId10"/>
    <sheet name="Exp.Torrado" sheetId="11" r:id="rId11"/>
    <sheet name="Exp.Outs Ext." sheetId="12" r:id="rId12"/>
    <sheet name="Exp.Destino-Ano" sheetId="13" r:id="rId13"/>
    <sheet name="Total Imp.sacas" sheetId="14" r:id="rId14"/>
    <sheet name="Saf.2014" sheetId="15" r:id="rId15"/>
    <sheet name="Saf.2013" sheetId="16" r:id="rId16"/>
    <sheet name="Saf.2012" sheetId="17" r:id="rId17"/>
    <sheet name="Café Rankin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'C-Capa'!$A$1:$B$63</definedName>
    <definedName name="_xlnm.Print_Area" localSheetId="4">'Estoques'!$A$1:$H$23</definedName>
    <definedName name="_xlnm.Print_Area" localSheetId="6">'Exp.Agronegócio'!$A$1:$G$37</definedName>
    <definedName name="_xlnm.Print_Area" localSheetId="2">'Indicadores'!$A$1:$S$43</definedName>
    <definedName name="_xlnm.Print_Area" localSheetId="3">'Total-Vencimento'!$A$1:$M$47</definedName>
    <definedName name="banco">'[11]Spred-09'!#REF!,'[11]Spred-09'!$E$7:$L$7</definedName>
    <definedName name="banvco">'[9]Spred-09'!#REF!,'[9]Spred-09'!$E$7:$L$7</definedName>
    <definedName name="ca">'[5]Spred-09'!#REF!</definedName>
    <definedName name="caf">'[5]Spred-09'!#REF!</definedName>
    <definedName name="CAFCENT">'[15]Spred-09'!#REF!</definedName>
    <definedName name="cafe">'[2]Spred-09'!#REF!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CHADO">'[15]Spred-09'!#REF!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anciar">'[2]Spred-09'!#REF!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>'[13]Spred-09'!#REF!</definedName>
    <definedName name="inorme">'[2]Spred-09'!#REF!</definedName>
    <definedName name="jogo">'[6]Spred-09'!#REF!</definedName>
    <definedName name="JOGOS">'[14]Spred-09'!#REF!</definedName>
    <definedName name="jose">'[5]Spred-09'!#REF!</definedName>
    <definedName name="li">'[5]Spred-09'!#REF!,'[5]Spred-09'!$E$7:$L$7</definedName>
    <definedName name="liber">'[2]Spred-09'!#REF!</definedName>
    <definedName name="lier">'[8]Spred-09'!#REF!,'[8]Spred-09'!$E$7:$L$7</definedName>
    <definedName name="limpa">'[17]Spred-09'!#REF!,'[17]Spred-09'!$E$7:$L$7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>'[2]Spred-09'!#REF!,'[2]Spred-09'!$D$7:$K$7</definedName>
    <definedName name="paulo">'[3]Spred-09'!#REF!</definedName>
    <definedName name="pcafe">'[2]Spred-09'!#REF!,'[2]Spred-09'!$D$7:$K$23</definedName>
    <definedName name="Planilha_1ÁreaTotal">'[2]Spred-09'!#REF!,'[2]Spred-09'!$D$7:$K$23</definedName>
    <definedName name="Planilha_1CabGráfico">'[2]Spred-09'!#REF!</definedName>
    <definedName name="Planilha_1TítCols">'[2]Spred-09'!#REF!,'[2]Spred-09'!$D$7:$K$7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>'[4]Spred-09'!#REF!,'[4]Spred-09'!$E$7:$L$7</definedName>
    <definedName name="time">'[9]Spred-09'!#REF!</definedName>
    <definedName name="_xlnm.Print_Titles" localSheetId="6">'Exp.Agronegócio'!$1:$11</definedName>
    <definedName name="vaf">'[6]Spred-09'!#REF!,'[6]Spred-09'!$E$7:$L$7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<sst xmlns="http://schemas.openxmlformats.org/spreadsheetml/2006/main" count="846" uniqueCount="354">
  <si>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</si>
  <si>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</si>
  <si>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</si>
  <si>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</si>
  <si>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</si>
  <si>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</si>
  <si>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</si>
  <si>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</si>
  <si>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</si>
  <si>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</si>
  <si>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</si>
  <si>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</si>
  <si>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</si>
  <si>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</si>
  <si>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</si>
  <si>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</si>
  <si>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</si>
  <si>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</si>
  <si>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</si>
  <si>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</si>
  <si>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</si>
  <si>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</si>
  <si>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</si>
  <si>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</si>
  <si>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</si>
  <si>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</si>
  <si>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</si>
  <si>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</si>
  <si>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</si>
  <si>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</si>
  <si>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</si>
  <si>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</si>
  <si>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</si>
  <si>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</si>
  <si>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</si>
  <si>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</si>
  <si>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</si>
  <si>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</si>
  <si>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</si>
  <si>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</si>
  <si>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</si>
  <si>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</si>
  <si>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</si>
  <si>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</si>
  <si>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</si>
  <si>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</si>
  <si>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</si>
  <si>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</si>
  <si>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</si>
  <si>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</si>
  <si>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</si>
  <si>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</si>
  <si>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</si>
  <si>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</si>
  <si>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</si>
  <si>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</si>
  <si>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</si>
  <si>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</si>
  <si>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</si>
  <si>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</si>
  <si>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</si>
  <si>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</si>
  <si>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</si>
  <si>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</si>
  <si>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</si>
  <si>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</si>
  <si>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</si>
  <si>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</si>
  <si>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</si>
  <si>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</si>
  <si>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</si>
  <si>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</si>
  <si>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</si>
  <si>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</si>
  <si>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</si>
  <si>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</si>
  <si>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</si>
  <si>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</si>
  <si>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</si>
  <si>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</si>
  <si>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</si>
  <si>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</si>
  <si>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</si>
  <si>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</si>
  <si>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</si>
  <si>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</si>
  <si>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</si>
  <si>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</si>
  <si>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</si>
  <si>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</si>
  <si>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</si>
  <si>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</si>
  <si>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</si>
  <si>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</si>
  <si>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</si>
  <si>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</si>
  <si>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</si>
  <si>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</si>
  <si>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</si>
  <si>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</si>
  <si>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</si>
  <si>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</si>
  <si>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</si>
  <si>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</si>
  <si>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</si>
  <si>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</si>
  <si>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</si>
  <si>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</si>
  <si>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</si>
  <si>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</si>
  <si>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</si>
  <si>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</si>
  <si>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</si>
  <si>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</si>
  <si>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</si>
  <si>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</si>
  <si>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</si>
  <si>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</si>
  <si>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</si>
  <si>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</si>
  <si>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</si>
  <si>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</si>
  <si>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</si>
  <si>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</si>
  <si>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</si>
  <si>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</si>
  <si>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</si>
  <si>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</si>
  <si>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</si>
  <si>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</si>
  <si>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</si>
  <si>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</si>
  <si>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</si>
  <si>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</si>
  <si>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</si>
  <si>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</si>
  <si>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</si>
  <si>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</si>
  <si>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</si>
  <si>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</si>
  <si>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</si>
  <si>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</si>
  <si>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</si>
  <si>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</si>
  <si>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</si>
  <si>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</si>
  <si>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</si>
  <si>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</si>
  <si>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</si>
  <si>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</si>
  <si>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</si>
  <si>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</si>
  <si>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</si>
  <si>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</si>
  <si>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</si>
  <si>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</si>
  <si>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</si>
  <si>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</si>
  <si>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</si>
  <si>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</si>
  <si>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</si>
  <si>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</si>
  <si>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</si>
  <si>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</si>
  <si>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</si>
  <si>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</si>
  <si>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</si>
  <si>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</si>
  <si>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</si>
  <si>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</si>
  <si>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</si>
  <si>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</si>
  <si>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</si>
  <si>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</si>
  <si>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</si>
  <si>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</si>
  <si>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</si>
  <si>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</si>
  <si>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</si>
  <si>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</si>
  <si>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</si>
  <si>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</si>
  <si>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</si>
  <si>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</si>
  <si>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</si>
  <si>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</si>
  <si>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</si>
  <si>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</si>
  <si>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</si>
  <si>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</si>
  <si>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</si>
  <si>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</si>
  <si>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</si>
  <si>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</si>
  <si>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</si>
  <si>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</si>
  <si>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</si>
  <si>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</si>
  <si>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</si>
  <si>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</si>
  <si>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</si>
  <si>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</si>
  <si>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</si>
  <si>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</si>
  <si>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</si>
  <si>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</si>
  <si>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</si>
  <si>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</si>
  <si>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</si>
  <si>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</si>
  <si>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</si>
  <si>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</si>
  <si>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</si>
  <si>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</si>
  <si>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</si>
  <si>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</si>
  <si>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</si>
  <si>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</si>
  <si>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</si>
  <si>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</si>
  <si>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</si>
  <si>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</si>
  <si>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</si>
  <si>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</si>
  <si>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</si>
  <si>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</si>
  <si>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</si>
  <si>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</si>
  <si>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</si>
  <si>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</si>
  <si>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</si>
  <si>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</si>
  <si>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</si>
  <si>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</si>
  <si>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</si>
  <si>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</si>
  <si>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</si>
  <si>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CACAU E SEUS PPRODUTOS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</si>
  <si>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</si>
  <si>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</si>
  <si>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</si>
  <si>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</si>
  <si>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</si>
  <si>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</si>
  <si>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</si>
  <si>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</si>
  <si>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</si>
  <si>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</si>
  <si>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</si>
  <si>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</si>
  <si>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</si>
  <si>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</si>
  <si>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</si>
  <si>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</si>
  <si>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</si>
  <si>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</si>
  <si>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</si>
  <si>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</si>
  <si>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</si>
  <si>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</si>
  <si>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</si>
  <si>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</si>
  <si>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</si>
  <si>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</si>
  <si>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</si>
  <si>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</si>
  <si>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</si>
  <si>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</si>
  <si>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</si>
  <si>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</si>
  <si>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</si>
  <si>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</si>
  <si>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 xml:space="preserve">  MALASIA </t>
  </si>
  <si>
    <t xml:space="preserve">  TAIWAN FORMOSA </t>
  </si>
  <si>
    <t>CASCAS, PELÍCULAS</t>
  </si>
  <si>
    <t xml:space="preserve">  CINGAPURA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</si>
  <si>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</si>
  <si>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</si>
  <si>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</si>
  <si>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</si>
  <si>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</si>
  <si>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Diretor do DCAF: JANIO ZEFERINO DA SILVA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</si>
  <si>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</si>
  <si>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</si>
  <si>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</si>
  <si>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</si>
  <si>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</si>
  <si>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</si>
  <si>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</si>
  <si>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>ANO 15º.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</si>
  <si>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</si>
  <si>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</si>
  <si>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</si>
  <si>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</si>
  <si>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</si>
  <si>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</si>
  <si>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(3) 2014 - Estimativa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</si>
  <si>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</si>
  <si>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</si>
  <si>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</si>
  <si>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</si>
  <si>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</si>
  <si>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</si>
  <si>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</si>
  <si>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</si>
  <si>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</si>
  <si>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</si>
  <si>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</si>
  <si>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</si>
  <si>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</si>
  <si>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</si>
  <si>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</si>
  <si>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NICARAGUA </t>
  </si>
  <si>
    <t>Estoques Privados e Públicos de Café no Brasil</t>
  </si>
  <si>
    <t xml:space="preserve">  INDONESIA </t>
  </si>
  <si>
    <t xml:space="preserve">  GEORGIA,REPDA </t>
  </si>
  <si>
    <t>Ministro: NERI GELLER</t>
  </si>
  <si>
    <t>LÁCTEOS</t>
  </si>
  <si>
    <t>Secretária da SPAE: CLEIDE EDVIRGES SANTOS LAIA</t>
  </si>
  <si>
    <t xml:space="preserve">  ROMENIA </t>
  </si>
  <si>
    <r>
      <t xml:space="preserve">2014 </t>
    </r>
    <r>
      <rPr>
        <b/>
        <vertAlign val="superscript"/>
        <sz val="14"/>
        <color indexed="12"/>
        <rFont val="Arial"/>
        <family val="2"/>
      </rPr>
      <t>(1)</t>
    </r>
  </si>
  <si>
    <r>
      <t xml:space="preserve">21,0 </t>
    </r>
    <r>
      <rPr>
        <b/>
        <sz val="9"/>
        <rFont val="Arial"/>
        <family val="2"/>
      </rPr>
      <t>(3)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</si>
  <si>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</si>
  <si>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</si>
  <si>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</si>
  <si>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</si>
  <si>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</si>
  <si>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</si>
  <si>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 xml:space="preserve">Indicadores de Desempenho da Cafeicultura Brasileira - 2003 a 2014  </t>
  </si>
  <si>
    <t>(1) 2014 com base no 2º Levantamento de Safra da CONAB - Maio/14</t>
  </si>
  <si>
    <t>SAFRA  2014</t>
  </si>
  <si>
    <t>SEGUNDO LEVANTAMENTO</t>
  </si>
  <si>
    <t>(2).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</si>
  <si>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</si>
  <si>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</si>
  <si>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</si>
  <si>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</si>
  <si>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</si>
  <si>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</si>
  <si>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</si>
  <si>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</si>
  <si>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 - Junho/2014 - </t>
  </si>
  <si>
    <t>(2) 2014 - De Janeiro a Junho</t>
  </si>
  <si>
    <t>(4) 2014 - De Janeiro a Maio</t>
  </si>
  <si>
    <t>Jan a Jun/2014</t>
  </si>
  <si>
    <t>Jan a Jun/2013</t>
  </si>
  <si>
    <t>Jan a Jun14</t>
  </si>
  <si>
    <t>Jan a Jun/13</t>
  </si>
  <si>
    <t>Jan a Jun/14</t>
  </si>
  <si>
    <r>
      <t xml:space="preserve">30,89 </t>
    </r>
    <r>
      <rPr>
        <b/>
        <sz val="9"/>
        <rFont val="Arial"/>
        <family val="2"/>
      </rPr>
      <t>(4)</t>
    </r>
  </si>
  <si>
    <t xml:space="preserve">  IRLANDA </t>
  </si>
  <si>
    <r>
      <t xml:space="preserve">394,75 </t>
    </r>
    <r>
      <rPr>
        <b/>
        <sz val="9"/>
        <rFont val="Arial"/>
        <family val="2"/>
      </rPr>
      <t>(2)</t>
    </r>
  </si>
  <si>
    <r>
      <t>5,9</t>
    </r>
    <r>
      <rPr>
        <b/>
        <sz val="9"/>
        <rFont val="Arial"/>
        <family val="2"/>
      </rPr>
      <t xml:space="preserve"> (2)</t>
    </r>
  </si>
  <si>
    <t xml:space="preserve">SUCOS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</si>
</sst>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_-* #,##0_-;\-* #,##0_-;_-* &quot;-&quot;??_-;_-@_-"/>
  </numFmts>
  <fonts count="7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Copperplate Gothic Bold"/>
      <family val="0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vertAlign val="superscript"/>
      <sz val="14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7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6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2" fillId="15" borderId="1" applyNumberFormat="0" applyAlignment="0" applyProtection="0"/>
    <xf numFmtId="0" fontId="42" fillId="15" borderId="1" applyNumberFormat="0" applyAlignment="0" applyProtection="0"/>
    <xf numFmtId="0" fontId="42" fillId="15" borderId="1" applyNumberFormat="0" applyAlignment="0" applyProtection="0"/>
    <xf numFmtId="0" fontId="42" fillId="8" borderId="1" applyNumberFormat="0" applyAlignment="0" applyProtection="0"/>
    <xf numFmtId="0" fontId="43" fillId="24" borderId="2" applyNumberFormat="0" applyAlignment="0" applyProtection="0"/>
    <xf numFmtId="0" fontId="43" fillId="24" borderId="2" applyNumberForma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9" fillId="0" borderId="4" applyNumberFormat="0" applyFill="0" applyAlignment="0" applyProtection="0"/>
    <xf numFmtId="0" fontId="43" fillId="24" borderId="2" applyNumberFormat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26" borderId="1" applyNumberFormat="0" applyAlignment="0" applyProtection="0"/>
    <xf numFmtId="0" fontId="5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5" fillId="7" borderId="1" applyNumberFormat="0" applyAlignment="0" applyProtection="0"/>
    <xf numFmtId="0" fontId="44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1" fillId="26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39" fillId="10" borderId="8" applyNumberFormat="0" applyFont="0" applyAlignment="0" applyProtection="0"/>
    <xf numFmtId="0" fontId="48" fillId="15" borderId="9" applyNumberFormat="0" applyAlignment="0" applyProtection="0"/>
    <xf numFmtId="9" fontId="0" fillId="0" borderId="0" applyFont="0" applyFill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63" fillId="0" borderId="1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64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65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49">
      <alignment/>
      <protection/>
    </xf>
    <xf numFmtId="0" fontId="23" fillId="4" borderId="0" xfId="149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49" applyFill="1" applyBorder="1" applyAlignment="1">
      <alignment vertical="center"/>
      <protection/>
    </xf>
    <xf numFmtId="0" fontId="0" fillId="0" borderId="0" xfId="149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49" applyFill="1" applyBorder="1" applyAlignment="1">
      <alignment vertical="center"/>
      <protection/>
    </xf>
    <xf numFmtId="0" fontId="23" fillId="8" borderId="0" xfId="1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0" fontId="6" fillId="0" borderId="0" xfId="0" applyFont="1" applyFill="1" applyAlignment="1">
      <alignment/>
    </xf>
    <xf numFmtId="169" fontId="4" fillId="0" borderId="0" xfId="163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15" borderId="16" xfId="0" applyFont="1" applyFill="1" applyBorder="1" applyAlignment="1">
      <alignment horizontal="centerContinuous"/>
    </xf>
    <xf numFmtId="0" fontId="0" fillId="15" borderId="0" xfId="0" applyFont="1" applyFill="1" applyBorder="1" applyAlignment="1">
      <alignment/>
    </xf>
    <xf numFmtId="167" fontId="0" fillId="0" borderId="0" xfId="163" applyFont="1" applyAlignment="1">
      <alignment horizontal="center"/>
    </xf>
    <xf numFmtId="0" fontId="0" fillId="10" borderId="17" xfId="0" applyFont="1" applyFill="1" applyBorder="1" applyAlignment="1">
      <alignment/>
    </xf>
    <xf numFmtId="3" fontId="0" fillId="10" borderId="18" xfId="0" applyNumberFormat="1" applyFont="1" applyFill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167" fontId="0" fillId="10" borderId="20" xfId="163" applyFont="1" applyFill="1" applyBorder="1" applyAlignment="1">
      <alignment horizontal="center"/>
    </xf>
    <xf numFmtId="3" fontId="0" fillId="1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8" fillId="0" borderId="3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8" fillId="4" borderId="36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17" xfId="163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15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15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69" fontId="0" fillId="0" borderId="40" xfId="163" applyNumberFormat="1" applyFont="1" applyFill="1" applyBorder="1" applyAlignment="1">
      <alignment/>
    </xf>
    <xf numFmtId="167" fontId="0" fillId="0" borderId="41" xfId="163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169" fontId="0" fillId="0" borderId="42" xfId="163" applyNumberFormat="1" applyFont="1" applyFill="1" applyBorder="1" applyAlignment="1">
      <alignment/>
    </xf>
    <xf numFmtId="167" fontId="0" fillId="0" borderId="43" xfId="163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7" fontId="0" fillId="0" borderId="31" xfId="163" applyNumberFormat="1" applyFont="1" applyFill="1" applyBorder="1" applyAlignment="1">
      <alignment/>
    </xf>
    <xf numFmtId="169" fontId="0" fillId="0" borderId="45" xfId="163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7" fontId="0" fillId="10" borderId="19" xfId="163" applyFont="1" applyFill="1" applyBorder="1" applyAlignment="1">
      <alignment horizontal="center"/>
    </xf>
    <xf numFmtId="3" fontId="0" fillId="10" borderId="22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 horizontal="right"/>
    </xf>
    <xf numFmtId="0" fontId="0" fillId="15" borderId="45" xfId="0" applyFont="1" applyFill="1" applyBorder="1" applyAlignment="1">
      <alignment horizontal="centerContinuous"/>
    </xf>
    <xf numFmtId="167" fontId="0" fillId="10" borderId="31" xfId="163" applyFont="1" applyFill="1" applyBorder="1" applyAlignment="1">
      <alignment horizontal="center"/>
    </xf>
    <xf numFmtId="167" fontId="0" fillId="10" borderId="41" xfId="163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42" xfId="163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17" xfId="0" applyNumberFormat="1" applyFont="1" applyFill="1" applyBorder="1" applyAlignment="1">
      <alignment horizontal="center"/>
    </xf>
    <xf numFmtId="3" fontId="4" fillId="15" borderId="17" xfId="0" applyNumberFormat="1" applyFont="1" applyFill="1" applyBorder="1" applyAlignment="1">
      <alignment horizontal="center"/>
    </xf>
    <xf numFmtId="2" fontId="4" fillId="15" borderId="17" xfId="0" applyNumberFormat="1" applyFont="1" applyFill="1" applyBorder="1" applyAlignment="1">
      <alignment horizontal="center"/>
    </xf>
    <xf numFmtId="167" fontId="0" fillId="8" borderId="17" xfId="163" applyNumberFormat="1" applyFont="1" applyFill="1" applyBorder="1" applyAlignment="1" quotePrefix="1">
      <alignment horizontal="right"/>
    </xf>
    <xf numFmtId="4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right" vertical="top" wrapText="1"/>
    </xf>
    <xf numFmtId="167" fontId="4" fillId="7" borderId="17" xfId="163" applyNumberFormat="1" applyFont="1" applyFill="1" applyBorder="1" applyAlignment="1" quotePrefix="1">
      <alignment horizontal="right"/>
    </xf>
    <xf numFmtId="4" fontId="4" fillId="7" borderId="17" xfId="0" applyNumberFormat="1" applyFont="1" applyFill="1" applyBorder="1" applyAlignment="1">
      <alignment/>
    </xf>
    <xf numFmtId="3" fontId="4" fillId="15" borderId="20" xfId="0" applyNumberFormat="1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3" fontId="4" fillId="15" borderId="31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/>
    </xf>
    <xf numFmtId="169" fontId="0" fillId="8" borderId="17" xfId="163" applyNumberFormat="1" applyFont="1" applyFill="1" applyBorder="1" applyAlignment="1">
      <alignment/>
    </xf>
    <xf numFmtId="169" fontId="0" fillId="8" borderId="17" xfId="163" applyNumberFormat="1" applyFont="1" applyFill="1" applyBorder="1" applyAlignment="1" quotePrefix="1">
      <alignment horizontal="right"/>
    </xf>
    <xf numFmtId="1" fontId="0" fillId="8" borderId="17" xfId="163" applyNumberFormat="1" applyFont="1" applyFill="1" applyBorder="1" applyAlignment="1" quotePrefix="1">
      <alignment horizontal="right"/>
    </xf>
    <xf numFmtId="169" fontId="4" fillId="8" borderId="17" xfId="163" applyNumberFormat="1" applyFont="1" applyFill="1" applyBorder="1" applyAlignment="1">
      <alignment/>
    </xf>
    <xf numFmtId="169" fontId="4" fillId="8" borderId="17" xfId="163" applyNumberFormat="1" applyFont="1" applyFill="1" applyBorder="1" applyAlignment="1" quotePrefix="1">
      <alignment horizontal="right"/>
    </xf>
    <xf numFmtId="4" fontId="4" fillId="0" borderId="17" xfId="0" applyNumberFormat="1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/>
    </xf>
    <xf numFmtId="169" fontId="4" fillId="7" borderId="20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8" borderId="17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15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8" xfId="0" applyNumberFormat="1" applyFont="1" applyFill="1" applyBorder="1" applyAlignment="1">
      <alignment horizontal="centerContinuous"/>
    </xf>
    <xf numFmtId="2" fontId="4" fillId="7" borderId="19" xfId="0" applyNumberFormat="1" applyFont="1" applyFill="1" applyBorder="1" applyAlignment="1">
      <alignment horizontal="centerContinuous"/>
    </xf>
    <xf numFmtId="2" fontId="4" fillId="7" borderId="20" xfId="0" applyNumberFormat="1" applyFont="1" applyFill="1" applyBorder="1" applyAlignment="1">
      <alignment horizontal="centerContinuous"/>
    </xf>
    <xf numFmtId="0" fontId="0" fillId="10" borderId="45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3" fillId="0" borderId="21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42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0" fontId="32" fillId="9" borderId="19" xfId="0" applyFont="1" applyFill="1" applyBorder="1" applyAlignment="1">
      <alignment/>
    </xf>
    <xf numFmtId="0" fontId="32" fillId="9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9" borderId="0" xfId="0" applyFont="1" applyFill="1" applyAlignment="1">
      <alignment/>
    </xf>
    <xf numFmtId="1" fontId="32" fillId="9" borderId="18" xfId="0" applyNumberFormat="1" applyFont="1" applyFill="1" applyBorder="1" applyAlignment="1">
      <alignment horizontal="center"/>
    </xf>
    <xf numFmtId="3" fontId="32" fillId="9" borderId="17" xfId="0" applyNumberFormat="1" applyFont="1" applyFill="1" applyBorder="1" applyAlignment="1">
      <alignment horizontal="center"/>
    </xf>
    <xf numFmtId="3" fontId="32" fillId="9" borderId="18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2" fillId="9" borderId="22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9" borderId="41" xfId="0" applyFont="1" applyFill="1" applyBorder="1" applyAlignment="1">
      <alignment/>
    </xf>
    <xf numFmtId="168" fontId="32" fillId="0" borderId="42" xfId="0" applyNumberFormat="1" applyFont="1" applyFill="1" applyBorder="1" applyAlignment="1">
      <alignment horizontal="center"/>
    </xf>
    <xf numFmtId="168" fontId="32" fillId="0" borderId="44" xfId="0" applyNumberFormat="1" applyFont="1" applyFill="1" applyBorder="1" applyAlignment="1">
      <alignment horizontal="center"/>
    </xf>
    <xf numFmtId="168" fontId="32" fillId="0" borderId="40" xfId="0" applyNumberFormat="1" applyFont="1" applyBorder="1" applyAlignment="1">
      <alignment horizontal="center"/>
    </xf>
    <xf numFmtId="168" fontId="32" fillId="0" borderId="16" xfId="0" applyNumberFormat="1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4" xfId="0" applyNumberFormat="1" applyFont="1" applyBorder="1" applyAlignment="1">
      <alignment horizontal="center"/>
    </xf>
    <xf numFmtId="168" fontId="32" fillId="0" borderId="18" xfId="0" applyNumberFormat="1" applyFont="1" applyBorder="1" applyAlignment="1">
      <alignment horizontal="center"/>
    </xf>
    <xf numFmtId="168" fontId="32" fillId="0" borderId="17" xfId="0" applyNumberFormat="1" applyFont="1" applyBorder="1" applyAlignment="1">
      <alignment horizontal="center"/>
    </xf>
    <xf numFmtId="168" fontId="32" fillId="9" borderId="42" xfId="0" applyNumberFormat="1" applyFont="1" applyFill="1" applyBorder="1" applyAlignment="1">
      <alignment horizontal="center"/>
    </xf>
    <xf numFmtId="168" fontId="32" fillId="9" borderId="44" xfId="0" applyNumberFormat="1" applyFont="1" applyFill="1" applyBorder="1" applyAlignment="1">
      <alignment horizontal="center"/>
    </xf>
    <xf numFmtId="168" fontId="32" fillId="9" borderId="18" xfId="0" applyNumberFormat="1" applyFont="1" applyFill="1" applyBorder="1" applyAlignment="1">
      <alignment horizontal="center"/>
    </xf>
    <xf numFmtId="168" fontId="32" fillId="9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2" fillId="9" borderId="29" xfId="0" applyFont="1" applyFill="1" applyBorder="1" applyAlignment="1">
      <alignment/>
    </xf>
    <xf numFmtId="168" fontId="32" fillId="9" borderId="45" xfId="0" applyNumberFormat="1" applyFont="1" applyFill="1" applyBorder="1" applyAlignment="1">
      <alignment horizontal="center"/>
    </xf>
    <xf numFmtId="168" fontId="32" fillId="9" borderId="32" xfId="0" applyNumberFormat="1" applyFont="1" applyFill="1" applyBorder="1" applyAlignment="1">
      <alignment horizontal="center"/>
    </xf>
    <xf numFmtId="0" fontId="32" fillId="0" borderId="0" xfId="149" applyFont="1" applyFill="1" applyBorder="1" applyAlignment="1">
      <alignment horizontal="center" vertical="center"/>
      <protection/>
    </xf>
    <xf numFmtId="0" fontId="34" fillId="0" borderId="0" xfId="149" applyFont="1" applyFill="1" applyBorder="1" applyAlignment="1">
      <alignment horizontal="center" vertical="center"/>
      <protection/>
    </xf>
    <xf numFmtId="2" fontId="32" fillId="0" borderId="4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2" applyFont="1" applyBorder="1" applyAlignment="1">
      <alignment vertical="center"/>
      <protection/>
    </xf>
    <xf numFmtId="0" fontId="0" fillId="0" borderId="0" xfId="149" applyFont="1" applyFill="1" applyBorder="1" applyAlignment="1">
      <alignment vertical="center"/>
      <protection/>
    </xf>
    <xf numFmtId="0" fontId="0" fillId="27" borderId="0" xfId="149" applyFont="1" applyFill="1" applyBorder="1" applyAlignment="1">
      <alignment vertical="center"/>
      <protection/>
    </xf>
    <xf numFmtId="0" fontId="37" fillId="28" borderId="0" xfId="0" applyFont="1" applyFill="1" applyBorder="1" applyAlignment="1">
      <alignment horizontal="center" vertical="center"/>
    </xf>
    <xf numFmtId="0" fontId="0" fillId="8" borderId="0" xfId="149" applyFont="1" applyFill="1" applyBorder="1" applyAlignment="1">
      <alignment vertical="center"/>
      <protection/>
    </xf>
    <xf numFmtId="0" fontId="6" fillId="0" borderId="0" xfId="149" applyFont="1" applyBorder="1">
      <alignment/>
      <protection/>
    </xf>
    <xf numFmtId="0" fontId="32" fillId="9" borderId="45" xfId="0" applyFont="1" applyFill="1" applyBorder="1" applyAlignment="1">
      <alignment horizontal="center"/>
    </xf>
    <xf numFmtId="0" fontId="32" fillId="9" borderId="32" xfId="0" applyFont="1" applyFill="1" applyBorder="1" applyAlignment="1">
      <alignment horizontal="center"/>
    </xf>
    <xf numFmtId="0" fontId="32" fillId="9" borderId="20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4" applyFont="1" applyFill="1" applyBorder="1">
      <alignment/>
      <protection/>
    </xf>
    <xf numFmtId="0" fontId="1" fillId="0" borderId="0" xfId="153" applyFont="1" applyAlignment="1">
      <alignment vertical="center"/>
      <protection/>
    </xf>
    <xf numFmtId="171" fontId="1" fillId="8" borderId="0" xfId="154" applyNumberFormat="1" applyFont="1" applyFill="1" applyBorder="1">
      <alignment/>
      <protection/>
    </xf>
    <xf numFmtId="2" fontId="3" fillId="0" borderId="0" xfId="154" applyNumberFormat="1" applyFont="1" applyAlignment="1">
      <alignment horizontal="left"/>
      <protection/>
    </xf>
    <xf numFmtId="2" fontId="2" fillId="0" borderId="0" xfId="154" applyNumberFormat="1" applyFont="1" applyAlignment="1">
      <alignment horizontal="left"/>
      <protection/>
    </xf>
    <xf numFmtId="0" fontId="2" fillId="0" borderId="0" xfId="148" applyFont="1" applyAlignment="1">
      <alignment vertical="center"/>
      <protection/>
    </xf>
    <xf numFmtId="0" fontId="2" fillId="0" borderId="0" xfId="154" applyFont="1" applyAlignment="1">
      <alignment vertical="center"/>
      <protection/>
    </xf>
    <xf numFmtId="0" fontId="3" fillId="0" borderId="0" xfId="154" applyFont="1">
      <alignment/>
      <protection/>
    </xf>
    <xf numFmtId="0" fontId="2" fillId="0" borderId="0" xfId="154" applyFont="1">
      <alignment/>
      <protection/>
    </xf>
    <xf numFmtId="0" fontId="2" fillId="0" borderId="0" xfId="150" applyFont="1" applyAlignment="1">
      <alignment vertical="center"/>
      <protection/>
    </xf>
    <xf numFmtId="0" fontId="2" fillId="0" borderId="0" xfId="154" applyFont="1" applyAlignment="1">
      <alignment horizontal="center" vertical="center"/>
      <protection/>
    </xf>
    <xf numFmtId="49" fontId="2" fillId="0" borderId="0" xfId="154" applyNumberFormat="1" applyFont="1" applyAlignment="1">
      <alignment vertical="center"/>
      <protection/>
    </xf>
    <xf numFmtId="0" fontId="3" fillId="0" borderId="0" xfId="154" applyFont="1" applyAlignment="1">
      <alignment vertical="center"/>
      <protection/>
    </xf>
    <xf numFmtId="0" fontId="3" fillId="8" borderId="0" xfId="154" applyFont="1" applyFill="1" applyBorder="1">
      <alignment/>
      <protection/>
    </xf>
    <xf numFmtId="49" fontId="3" fillId="0" borderId="0" xfId="154" applyNumberFormat="1" applyFont="1" applyAlignment="1">
      <alignment horizontal="center" vertical="center" wrapText="1"/>
      <protection/>
    </xf>
    <xf numFmtId="10" fontId="3" fillId="0" borderId="0" xfId="159" applyNumberFormat="1" applyFont="1" applyAlignment="1">
      <alignment horizontal="right" vertical="center"/>
    </xf>
    <xf numFmtId="171" fontId="3" fillId="8" borderId="0" xfId="154" applyNumberFormat="1" applyFont="1" applyFill="1" applyBorder="1">
      <alignment/>
      <protection/>
    </xf>
    <xf numFmtId="49" fontId="3" fillId="0" borderId="0" xfId="154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54" applyNumberFormat="1" applyFont="1" applyFill="1" applyAlignment="1">
      <alignment horizontal="right" vertical="center"/>
      <protection/>
    </xf>
    <xf numFmtId="170" fontId="1" fillId="8" borderId="0" xfId="154" applyNumberFormat="1" applyFont="1" applyFill="1" applyBorder="1">
      <alignment/>
      <protection/>
    </xf>
    <xf numFmtId="165" fontId="0" fillId="0" borderId="17" xfId="163" applyNumberFormat="1" applyFont="1" applyBorder="1" applyAlignment="1">
      <alignment horizontal="right" vertical="center"/>
    </xf>
    <xf numFmtId="165" fontId="0" fillId="0" borderId="17" xfId="16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3" applyNumberFormat="1" applyFont="1" applyAlignment="1">
      <alignment vertical="center"/>
    </xf>
    <xf numFmtId="172" fontId="4" fillId="0" borderId="0" xfId="163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3" applyNumberFormat="1" applyFont="1" applyBorder="1" applyAlignment="1">
      <alignment vertical="center"/>
    </xf>
    <xf numFmtId="165" fontId="12" fillId="0" borderId="0" xfId="163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8" borderId="0" xfId="154" applyNumberFormat="1" applyFont="1" applyFill="1" applyBorder="1">
      <alignment/>
      <protection/>
    </xf>
    <xf numFmtId="175" fontId="3" fillId="8" borderId="0" xfId="154" applyNumberFormat="1" applyFont="1" applyFill="1" applyBorder="1">
      <alignment/>
      <protection/>
    </xf>
    <xf numFmtId="168" fontId="32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9" fontId="0" fillId="0" borderId="17" xfId="163" applyNumberFormat="1" applyFont="1" applyBorder="1" applyAlignment="1">
      <alignment horizontal="left"/>
    </xf>
    <xf numFmtId="2" fontId="32" fillId="0" borderId="16" xfId="0" applyNumberFormat="1" applyFont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27" fillId="0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0" fontId="3" fillId="15" borderId="42" xfId="0" applyFont="1" applyFill="1" applyBorder="1" applyAlignment="1">
      <alignment/>
    </xf>
    <xf numFmtId="0" fontId="3" fillId="15" borderId="45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17" xfId="0" applyNumberFormat="1" applyFont="1" applyFill="1" applyBorder="1" applyAlignment="1">
      <alignment horizontal="center" vertical="center"/>
    </xf>
    <xf numFmtId="165" fontId="4" fillId="0" borderId="17" xfId="163" applyNumberFormat="1" applyFont="1" applyBorder="1" applyAlignment="1">
      <alignment horizontal="right" vertical="center"/>
    </xf>
    <xf numFmtId="173" fontId="0" fillId="0" borderId="17" xfId="163" applyNumberFormat="1" applyFont="1" applyFill="1" applyBorder="1" applyAlignment="1" applyProtection="1">
      <alignment horizontal="right" vertical="center"/>
      <protection/>
    </xf>
    <xf numFmtId="173" fontId="0" fillId="0" borderId="17" xfId="163" applyNumberFormat="1" applyFont="1" applyFill="1" applyBorder="1" applyAlignment="1" applyProtection="1">
      <alignment vertical="center"/>
      <protection/>
    </xf>
    <xf numFmtId="173" fontId="0" fillId="29" borderId="17" xfId="163" applyNumberFormat="1" applyFont="1" applyFill="1" applyBorder="1" applyAlignment="1" applyProtection="1">
      <alignment horizontal="right" vertical="center"/>
      <protection/>
    </xf>
    <xf numFmtId="173" fontId="0" fillId="8" borderId="17" xfId="163" applyNumberFormat="1" applyFont="1" applyFill="1" applyBorder="1" applyAlignment="1" applyProtection="1">
      <alignment horizontal="right" vertical="center"/>
      <protection/>
    </xf>
    <xf numFmtId="173" fontId="4" fillId="0" borderId="17" xfId="163" applyNumberFormat="1" applyFont="1" applyFill="1" applyBorder="1" applyAlignment="1" applyProtection="1">
      <alignment horizontal="right" vertical="center"/>
      <protection/>
    </xf>
    <xf numFmtId="173" fontId="4" fillId="8" borderId="17" xfId="163" applyNumberFormat="1" applyFont="1" applyFill="1" applyBorder="1" applyAlignment="1" applyProtection="1">
      <alignment horizontal="right" vertical="center"/>
      <protection/>
    </xf>
    <xf numFmtId="49" fontId="57" fillId="4" borderId="18" xfId="153" applyNumberFormat="1" applyFont="1" applyFill="1" applyBorder="1" applyAlignment="1">
      <alignment horizontal="center" vertical="center" wrapText="1"/>
      <protection/>
    </xf>
    <xf numFmtId="49" fontId="57" fillId="4" borderId="17" xfId="153" applyNumberFormat="1" applyFont="1" applyFill="1" applyBorder="1" applyAlignment="1">
      <alignment horizontal="center" vertical="center" wrapText="1"/>
      <protection/>
    </xf>
    <xf numFmtId="49" fontId="58" fillId="0" borderId="0" xfId="154" applyNumberFormat="1" applyFont="1" applyFill="1" applyAlignment="1">
      <alignment horizontal="left" vertical="center" indent="1"/>
      <protection/>
    </xf>
    <xf numFmtId="169" fontId="58" fillId="0" borderId="0" xfId="163" applyNumberFormat="1" applyFont="1" applyAlignment="1">
      <alignment/>
    </xf>
    <xf numFmtId="170" fontId="58" fillId="0" borderId="0" xfId="159" applyNumberFormat="1" applyFont="1" applyFill="1" applyAlignment="1">
      <alignment horizontal="right" vertical="center"/>
    </xf>
    <xf numFmtId="49" fontId="57" fillId="0" borderId="0" xfId="154" applyNumberFormat="1" applyFont="1" applyFill="1" applyAlignment="1">
      <alignment horizontal="left" vertical="center" indent="1"/>
      <protection/>
    </xf>
    <xf numFmtId="171" fontId="57" fillId="0" borderId="0" xfId="154" applyNumberFormat="1" applyFont="1" applyFill="1" applyAlignment="1">
      <alignment horizontal="right" vertical="center"/>
      <protection/>
    </xf>
    <xf numFmtId="170" fontId="57" fillId="0" borderId="0" xfId="159" applyNumberFormat="1" applyFont="1" applyFill="1" applyAlignment="1">
      <alignment horizontal="right" vertical="center"/>
    </xf>
    <xf numFmtId="49" fontId="59" fillId="4" borderId="17" xfId="154" applyNumberFormat="1" applyFont="1" applyFill="1" applyBorder="1" applyAlignment="1">
      <alignment horizontal="left" vertical="center" indent="1"/>
      <protection/>
    </xf>
    <xf numFmtId="171" fontId="59" fillId="4" borderId="17" xfId="154" applyNumberFormat="1" applyFont="1" applyFill="1" applyBorder="1" applyAlignment="1">
      <alignment vertical="center"/>
      <protection/>
    </xf>
    <xf numFmtId="170" fontId="57" fillId="4" borderId="17" xfId="159" applyNumberFormat="1" applyFont="1" applyFill="1" applyBorder="1" applyAlignment="1">
      <alignment horizontal="right" vertical="center"/>
    </xf>
    <xf numFmtId="0" fontId="58" fillId="8" borderId="0" xfId="154" applyFont="1" applyFill="1" applyBorder="1">
      <alignment/>
      <protection/>
    </xf>
    <xf numFmtId="2" fontId="32" fillId="9" borderId="18" xfId="0" applyNumberFormat="1" applyFont="1" applyFill="1" applyBorder="1" applyAlignment="1">
      <alignment horizontal="center"/>
    </xf>
    <xf numFmtId="2" fontId="32" fillId="9" borderId="17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" fontId="4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horizontal="left" vertical="center"/>
      <protection/>
    </xf>
    <xf numFmtId="169" fontId="0" fillId="0" borderId="17" xfId="163" applyNumberFormat="1" applyFont="1" applyBorder="1" applyAlignment="1">
      <alignment horizontal="right" vertical="center"/>
    </xf>
    <xf numFmtId="4" fontId="0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vertical="center"/>
      <protection/>
    </xf>
    <xf numFmtId="165" fontId="4" fillId="0" borderId="17" xfId="163" applyNumberFormat="1" applyFont="1" applyBorder="1" applyAlignment="1">
      <alignment vertical="center"/>
    </xf>
    <xf numFmtId="169" fontId="4" fillId="0" borderId="17" xfId="163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4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7" xfId="163" applyNumberFormat="1" applyFont="1" applyBorder="1" applyAlignment="1">
      <alignment horizontal="left" vertical="center"/>
    </xf>
    <xf numFmtId="169" fontId="0" fillId="0" borderId="17" xfId="163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4" fillId="7" borderId="17" xfId="0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4" fontId="4" fillId="4" borderId="20" xfId="163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/>
    </xf>
    <xf numFmtId="0" fontId="0" fillId="0" borderId="31" xfId="0" applyFont="1" applyBorder="1" applyAlignment="1">
      <alignment/>
    </xf>
    <xf numFmtId="169" fontId="3" fillId="0" borderId="17" xfId="163" applyNumberFormat="1" applyFont="1" applyBorder="1" applyAlignment="1">
      <alignment horizontal="left"/>
    </xf>
    <xf numFmtId="176" fontId="3" fillId="0" borderId="0" xfId="163" applyNumberFormat="1" applyFont="1" applyAlignment="1">
      <alignment/>
    </xf>
    <xf numFmtId="169" fontId="4" fillId="7" borderId="20" xfId="163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9" fontId="4" fillId="7" borderId="17" xfId="163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7" fontId="0" fillId="0" borderId="22" xfId="163" applyFont="1" applyBorder="1" applyAlignment="1">
      <alignment horizontal="center"/>
    </xf>
    <xf numFmtId="0" fontId="70" fillId="0" borderId="0" xfId="131" applyFont="1" applyBorder="1" applyAlignment="1">
      <alignment/>
    </xf>
    <xf numFmtId="167" fontId="0" fillId="0" borderId="0" xfId="163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0" fontId="0" fillId="0" borderId="0" xfId="151" applyFont="1">
      <alignment/>
      <protection/>
    </xf>
    <xf numFmtId="0" fontId="4" fillId="0" borderId="0" xfId="151" applyFont="1" applyAlignment="1">
      <alignment horizontal="center"/>
      <protection/>
    </xf>
    <xf numFmtId="0" fontId="4" fillId="9" borderId="32" xfId="151" applyFont="1" applyFill="1" applyBorder="1" applyAlignment="1">
      <alignment horizontal="center" vertical="center"/>
      <protection/>
    </xf>
    <xf numFmtId="0" fontId="4" fillId="26" borderId="17" xfId="151" applyFont="1" applyFill="1" applyBorder="1" applyAlignment="1">
      <alignment horizontal="center" vertical="center"/>
      <protection/>
    </xf>
    <xf numFmtId="177" fontId="0" fillId="0" borderId="17" xfId="167" applyNumberFormat="1" applyFont="1" applyBorder="1" applyAlignment="1">
      <alignment/>
    </xf>
    <xf numFmtId="0" fontId="4" fillId="9" borderId="17" xfId="151" applyFont="1" applyFill="1" applyBorder="1" applyAlignment="1">
      <alignment horizontal="center"/>
      <protection/>
    </xf>
    <xf numFmtId="0" fontId="3" fillId="0" borderId="0" xfId="151" applyFont="1">
      <alignment/>
      <protection/>
    </xf>
    <xf numFmtId="177" fontId="0" fillId="0" borderId="0" xfId="151" applyNumberFormat="1" applyFont="1">
      <alignment/>
      <protection/>
    </xf>
    <xf numFmtId="0" fontId="2" fillId="0" borderId="0" xfId="151" applyFont="1" applyFill="1" applyBorder="1">
      <alignment/>
      <protection/>
    </xf>
    <xf numFmtId="0" fontId="4" fillId="0" borderId="0" xfId="151" applyFont="1" applyFill="1" applyBorder="1">
      <alignment/>
      <protection/>
    </xf>
    <xf numFmtId="177" fontId="0" fillId="0" borderId="17" xfId="163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8" borderId="17" xfId="163" applyNumberFormat="1" applyFont="1" applyFill="1" applyBorder="1" applyAlignment="1" quotePrefix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 wrapText="1"/>
    </xf>
    <xf numFmtId="167" fontId="4" fillId="7" borderId="17" xfId="163" applyNumberFormat="1" applyFont="1" applyFill="1" applyBorder="1" applyAlignment="1" quotePrefix="1">
      <alignment horizontal="center" vertical="center"/>
    </xf>
    <xf numFmtId="4" fontId="4" fillId="7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3" fontId="4" fillId="15" borderId="17" xfId="0" applyNumberFormat="1" applyFont="1" applyFill="1" applyBorder="1" applyAlignment="1">
      <alignment horizontal="center" vertical="center"/>
    </xf>
    <xf numFmtId="2" fontId="4" fillId="15" borderId="17" xfId="0" applyNumberFormat="1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31" fillId="9" borderId="18" xfId="0" applyFont="1" applyFill="1" applyBorder="1" applyAlignment="1">
      <alignment horizontal="right"/>
    </xf>
    <xf numFmtId="0" fontId="3" fillId="0" borderId="0" xfId="0" applyFont="1" applyAlignment="1">
      <alignment/>
    </xf>
    <xf numFmtId="168" fontId="32" fillId="9" borderId="16" xfId="0" applyNumberFormat="1" applyFont="1" applyFill="1" applyBorder="1" applyAlignment="1">
      <alignment horizontal="center" vertical="center"/>
    </xf>
    <xf numFmtId="168" fontId="32" fillId="9" borderId="32" xfId="0" applyNumberFormat="1" applyFont="1" applyFill="1" applyBorder="1" applyAlignment="1">
      <alignment horizontal="center" vertical="center"/>
    </xf>
    <xf numFmtId="0" fontId="36" fillId="28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5" fillId="11" borderId="16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168" fontId="32" fillId="9" borderId="40" xfId="0" applyNumberFormat="1" applyFont="1" applyFill="1" applyBorder="1" applyAlignment="1">
      <alignment horizontal="center" vertical="center"/>
    </xf>
    <xf numFmtId="168" fontId="32" fillId="9" borderId="4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12" fillId="0" borderId="15" xfId="149" applyFont="1" applyFill="1" applyBorder="1" applyAlignment="1">
      <alignment horizontal="center" vertical="center"/>
      <protection/>
    </xf>
    <xf numFmtId="0" fontId="12" fillId="0" borderId="0" xfId="149" applyFont="1" applyFill="1" applyBorder="1" applyAlignment="1">
      <alignment horizontal="center" vertical="center"/>
      <protection/>
    </xf>
    <xf numFmtId="0" fontId="12" fillId="0" borderId="14" xfId="149" applyFont="1" applyFill="1" applyBorder="1" applyAlignment="1">
      <alignment horizontal="center" vertical="center"/>
      <protection/>
    </xf>
    <xf numFmtId="0" fontId="27" fillId="4" borderId="0" xfId="149" applyFont="1" applyFill="1" applyBorder="1" applyAlignment="1">
      <alignment horizontal="center" vertical="center"/>
      <protection/>
    </xf>
    <xf numFmtId="0" fontId="32" fillId="0" borderId="0" xfId="149" applyFont="1" applyFill="1" applyBorder="1" applyAlignment="1">
      <alignment horizontal="center" vertical="center"/>
      <protection/>
    </xf>
    <xf numFmtId="2" fontId="32" fillId="9" borderId="40" xfId="0" applyNumberFormat="1" applyFont="1" applyFill="1" applyBorder="1" applyAlignment="1">
      <alignment horizontal="center" vertical="center"/>
    </xf>
    <xf numFmtId="2" fontId="32" fillId="9" borderId="46" xfId="0" applyNumberFormat="1" applyFont="1" applyFill="1" applyBorder="1" applyAlignment="1">
      <alignment horizontal="center" vertical="center"/>
    </xf>
    <xf numFmtId="0" fontId="32" fillId="9" borderId="40" xfId="0" applyFont="1" applyFill="1" applyBorder="1" applyAlignment="1">
      <alignment horizontal="center" vertical="center"/>
    </xf>
    <xf numFmtId="0" fontId="32" fillId="9" borderId="46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47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14" fontId="8" fillId="4" borderId="17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 vertical="center"/>
    </xf>
    <xf numFmtId="0" fontId="4" fillId="26" borderId="58" xfId="0" applyFont="1" applyFill="1" applyBorder="1" applyAlignment="1">
      <alignment horizontal="center" vertical="center"/>
    </xf>
    <xf numFmtId="0" fontId="4" fillId="9" borderId="16" xfId="151" applyFont="1" applyFill="1" applyBorder="1" applyAlignment="1">
      <alignment horizontal="center" vertical="center"/>
      <protection/>
    </xf>
    <xf numFmtId="0" fontId="4" fillId="9" borderId="32" xfId="151" applyFont="1" applyFill="1" applyBorder="1" applyAlignment="1">
      <alignment horizontal="center" vertical="center"/>
      <protection/>
    </xf>
    <xf numFmtId="2" fontId="4" fillId="0" borderId="0" xfId="1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51" applyFont="1" applyAlignment="1">
      <alignment horizontal="center"/>
      <protection/>
    </xf>
    <xf numFmtId="0" fontId="4" fillId="11" borderId="18" xfId="151" applyFont="1" applyFill="1" applyBorder="1" applyAlignment="1">
      <alignment horizontal="center" vertical="center"/>
      <protection/>
    </xf>
    <xf numFmtId="0" fontId="4" fillId="11" borderId="19" xfId="151" applyFont="1" applyFill="1" applyBorder="1" applyAlignment="1">
      <alignment horizontal="center" vertical="center"/>
      <protection/>
    </xf>
    <xf numFmtId="0" fontId="4" fillId="11" borderId="20" xfId="151" applyFont="1" applyFill="1" applyBorder="1" applyAlignment="1">
      <alignment horizontal="center" vertical="center"/>
      <protection/>
    </xf>
    <xf numFmtId="0" fontId="4" fillId="26" borderId="16" xfId="151" applyFont="1" applyFill="1" applyBorder="1" applyAlignment="1">
      <alignment horizontal="center" vertical="center" wrapText="1"/>
      <protection/>
    </xf>
    <xf numFmtId="0" fontId="4" fillId="26" borderId="32" xfId="1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15" borderId="4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60" fillId="0" borderId="0" xfId="133" applyFont="1" applyBorder="1" applyAlignment="1">
      <alignment horizontal="left" vertical="center"/>
    </xf>
    <xf numFmtId="49" fontId="57" fillId="4" borderId="40" xfId="153" applyNumberFormat="1" applyFont="1" applyFill="1" applyBorder="1" applyAlignment="1">
      <alignment horizontal="center" vertical="center" wrapText="1"/>
      <protection/>
    </xf>
    <xf numFmtId="49" fontId="57" fillId="4" borderId="45" xfId="153" applyNumberFormat="1" applyFont="1" applyFill="1" applyBorder="1" applyAlignment="1">
      <alignment horizontal="center" vertical="center" wrapText="1"/>
      <protection/>
    </xf>
    <xf numFmtId="49" fontId="2" fillId="4" borderId="18" xfId="153" applyNumberFormat="1" applyFont="1" applyFill="1" applyBorder="1" applyAlignment="1">
      <alignment horizontal="center" vertical="center" wrapText="1"/>
      <protection/>
    </xf>
    <xf numFmtId="49" fontId="2" fillId="4" borderId="19" xfId="153" applyNumberFormat="1" applyFont="1" applyFill="1" applyBorder="1" applyAlignment="1">
      <alignment horizontal="center" vertical="center" wrapText="1"/>
      <protection/>
    </xf>
    <xf numFmtId="49" fontId="57" fillId="4" borderId="21" xfId="153" applyNumberFormat="1" applyFont="1" applyFill="1" applyBorder="1" applyAlignment="1">
      <alignment horizontal="center" vertical="center" wrapText="1"/>
      <protection/>
    </xf>
    <xf numFmtId="49" fontId="57" fillId="4" borderId="41" xfId="153" applyNumberFormat="1" applyFont="1" applyFill="1" applyBorder="1" applyAlignment="1">
      <alignment horizontal="center" vertical="center" wrapText="1"/>
      <protection/>
    </xf>
    <xf numFmtId="49" fontId="57" fillId="4" borderId="22" xfId="153" applyNumberFormat="1" applyFont="1" applyFill="1" applyBorder="1" applyAlignment="1">
      <alignment horizontal="center" vertical="center" wrapText="1"/>
      <protection/>
    </xf>
    <xf numFmtId="49" fontId="57" fillId="4" borderId="31" xfId="1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17" fontId="4" fillId="15" borderId="17" xfId="0" applyNumberFormat="1" applyFont="1" applyFill="1" applyBorder="1" applyAlignment="1">
      <alignment horizontal="center" vertical="center"/>
    </xf>
    <xf numFmtId="0" fontId="4" fillId="15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0" fontId="0" fillId="0" borderId="44" xfId="0" applyBorder="1" applyAlignment="1">
      <alignment/>
    </xf>
    <xf numFmtId="17" fontId="4" fillId="15" borderId="17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1" fontId="4" fillId="15" borderId="1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15" borderId="44" xfId="0" applyFont="1" applyFill="1" applyBorder="1" applyAlignment="1">
      <alignment horizontal="center"/>
    </xf>
    <xf numFmtId="17" fontId="4" fillId="15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" fontId="4" fillId="15" borderId="18" xfId="0" applyNumberFormat="1" applyFont="1" applyFill="1" applyBorder="1" applyAlignment="1">
      <alignment horizontal="center"/>
    </xf>
    <xf numFmtId="0" fontId="4" fillId="15" borderId="19" xfId="0" applyNumberFormat="1" applyFont="1" applyFill="1" applyBorder="1" applyAlignment="1">
      <alignment horizontal="center"/>
    </xf>
    <xf numFmtId="0" fontId="4" fillId="15" borderId="20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2" xfId="0" applyNumberFormat="1" applyFont="1" applyBorder="1" applyAlignment="1">
      <alignment horizontal="right" vertical="center"/>
    </xf>
    <xf numFmtId="0" fontId="26" fillId="15" borderId="17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/>
    </xf>
    <xf numFmtId="0" fontId="12" fillId="0" borderId="0" xfId="149" applyFont="1" applyAlignment="1">
      <alignment horizontal="center"/>
      <protection/>
    </xf>
    <xf numFmtId="0" fontId="4" fillId="0" borderId="0" xfId="149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6" fillId="15" borderId="4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2001 09 SET" xfId="148"/>
    <cellStyle name="Normal_Balança Janeiro-02" xfId="149"/>
    <cellStyle name="Normal_Balança Janeiro-022" xfId="150"/>
    <cellStyle name="Normal_Estoques privados e público-CONAB-04-13" xfId="151"/>
    <cellStyle name="Normal_Informe Café - Julho-02" xfId="152"/>
    <cellStyle name="Normal_Plan1_1" xfId="153"/>
    <cellStyle name="Normal_Ranking do Agronegócio-Valores" xfId="154"/>
    <cellStyle name="Nota" xfId="155"/>
    <cellStyle name="Nota 2" xfId="156"/>
    <cellStyle name="Note" xfId="157"/>
    <cellStyle name="Output" xfId="158"/>
    <cellStyle name="Percent" xfId="159"/>
    <cellStyle name="Saída" xfId="160"/>
    <cellStyle name="Saída 2" xfId="161"/>
    <cellStyle name="Saída_1ª Estimativa-QUADROS JANEIRO-2013" xfId="162"/>
    <cellStyle name="Comma" xfId="163"/>
    <cellStyle name="Comma [0]" xfId="164"/>
    <cellStyle name="Separador de milhares 2" xfId="165"/>
    <cellStyle name="Separador de milhares 3" xfId="166"/>
    <cellStyle name="Separador de milhares_Estoques privados e público-CONAB-04-13" xfId="167"/>
    <cellStyle name="Texto de Aviso" xfId="168"/>
    <cellStyle name="Texto de Aviso 2" xfId="169"/>
    <cellStyle name="Texto de Aviso_Informe Café - Junho-2012" xfId="170"/>
    <cellStyle name="Texto Explicativo" xfId="171"/>
    <cellStyle name="Texto Explicativo 2" xfId="172"/>
    <cellStyle name="Title" xfId="173"/>
    <cellStyle name="Título" xfId="174"/>
    <cellStyle name="Título 1" xfId="175"/>
    <cellStyle name="Título 1 2" xfId="176"/>
    <cellStyle name="Título 1_1ª Estimativa-QUADROS JANEIRO-2013" xfId="177"/>
    <cellStyle name="Título 2" xfId="178"/>
    <cellStyle name="Título 2 2" xfId="179"/>
    <cellStyle name="Título 2_1ª Estimativa-QUADROS JANEIRO-2013" xfId="180"/>
    <cellStyle name="Título 3" xfId="181"/>
    <cellStyle name="Título 3 2" xfId="182"/>
    <cellStyle name="Título 3_1ª Estimativa-QUADROS JANEIRO-2013" xfId="183"/>
    <cellStyle name="Título 4" xfId="184"/>
    <cellStyle name="Título 4 2" xfId="185"/>
    <cellStyle name="Título 4_1ª Estimativa-QUADROS JANEIRO-2013" xfId="186"/>
    <cellStyle name="Título 5" xfId="187"/>
    <cellStyle name="Título_1ª Estimativa-QUADROS JANEIRO-2013" xfId="188"/>
    <cellStyle name="Total" xfId="189"/>
    <cellStyle name="Total 2" xfId="190"/>
    <cellStyle name="Total_1ª Estimativa-QUADROS JANEIRO-2013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1038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Tabelas%20Relat&#243;rios%20Funcaf&#233;\2011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411" t="s">
        <v>77</v>
      </c>
      <c r="B2" s="412"/>
      <c r="C2" s="412"/>
      <c r="D2" s="412"/>
      <c r="E2" s="412"/>
      <c r="F2" s="412"/>
      <c r="G2" s="412"/>
      <c r="H2" s="412"/>
      <c r="I2" s="412"/>
      <c r="J2" s="413"/>
    </row>
    <row r="3" spans="1:10" ht="19.5" customHeight="1">
      <c r="A3" s="420" t="s">
        <v>128</v>
      </c>
      <c r="B3" s="421"/>
      <c r="C3" s="421"/>
      <c r="D3" s="421"/>
      <c r="E3" s="421"/>
      <c r="F3" s="421"/>
      <c r="G3" s="421"/>
      <c r="H3" s="421"/>
      <c r="I3" s="421"/>
      <c r="J3" s="422"/>
    </row>
    <row r="4" spans="1:10" ht="20.25" customHeight="1">
      <c r="A4" s="420" t="s">
        <v>144</v>
      </c>
      <c r="B4" s="421"/>
      <c r="C4" s="421"/>
      <c r="D4" s="421"/>
      <c r="E4" s="421"/>
      <c r="F4" s="421"/>
      <c r="G4" s="421"/>
      <c r="H4" s="421"/>
      <c r="I4" s="421"/>
      <c r="J4" s="422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414" t="s">
        <v>76</v>
      </c>
      <c r="B22" s="415"/>
      <c r="C22" s="415"/>
      <c r="D22" s="415"/>
      <c r="E22" s="415"/>
      <c r="F22" s="415"/>
      <c r="G22" s="415"/>
      <c r="H22" s="415"/>
      <c r="I22" s="415"/>
      <c r="J22" s="416"/>
    </row>
    <row r="23" spans="1:10" ht="15" customHeight="1">
      <c r="A23" s="414"/>
      <c r="B23" s="415"/>
      <c r="C23" s="415"/>
      <c r="D23" s="415"/>
      <c r="E23" s="415"/>
      <c r="F23" s="415"/>
      <c r="G23" s="415"/>
      <c r="H23" s="415"/>
      <c r="I23" s="415"/>
      <c r="J23" s="416"/>
    </row>
    <row r="24" spans="1:10" ht="15" customHeight="1">
      <c r="A24" s="414"/>
      <c r="B24" s="415"/>
      <c r="C24" s="415"/>
      <c r="D24" s="415"/>
      <c r="E24" s="415"/>
      <c r="F24" s="415"/>
      <c r="G24" s="415"/>
      <c r="H24" s="415"/>
      <c r="I24" s="415"/>
      <c r="J24" s="416"/>
    </row>
    <row r="25" spans="1:10" ht="21" customHeight="1">
      <c r="A25" s="417" t="s">
        <v>341</v>
      </c>
      <c r="B25" s="418"/>
      <c r="C25" s="418"/>
      <c r="D25" s="418"/>
      <c r="E25" s="418"/>
      <c r="F25" s="418"/>
      <c r="G25" s="418"/>
      <c r="H25" s="418"/>
      <c r="I25" s="418"/>
      <c r="J25" s="419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409"/>
      <c r="B61" s="410"/>
      <c r="C61" s="1"/>
      <c r="D61" s="1"/>
      <c r="E61" s="1"/>
      <c r="F61" s="1"/>
      <c r="G61" s="1"/>
      <c r="H61" s="1"/>
      <c r="I61" s="1"/>
      <c r="J61" s="16"/>
    </row>
    <row r="62" spans="1:10" ht="15">
      <c r="A62" s="409" t="s">
        <v>289</v>
      </c>
      <c r="B62" s="410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48347</v>
      </c>
      <c r="C6" s="5">
        <v>284700</v>
      </c>
      <c r="D6" s="41">
        <f aca="true" t="shared" si="0" ref="D6:D12">(B6*1000)/C6</f>
        <v>169.8173515981735</v>
      </c>
      <c r="E6" s="5">
        <v>54570</v>
      </c>
      <c r="F6" s="5">
        <v>278503.3333333333</v>
      </c>
      <c r="G6" s="41">
        <f aca="true" t="shared" si="1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40" t="s">
        <v>10</v>
      </c>
      <c r="B7" s="5">
        <v>41030</v>
      </c>
      <c r="C7" s="5">
        <v>246653.33333333334</v>
      </c>
      <c r="D7" s="41">
        <f t="shared" si="0"/>
        <v>166.3468295583545</v>
      </c>
      <c r="E7" s="5">
        <v>50756</v>
      </c>
      <c r="F7" s="5">
        <v>246350</v>
      </c>
      <c r="G7" s="41">
        <f t="shared" si="1"/>
        <v>206.0320681956566</v>
      </c>
      <c r="H7" s="5">
        <f aca="true" t="shared" si="2" ref="H7:I9">(H6-E14+B7)</f>
        <v>309444</v>
      </c>
      <c r="I7" s="5">
        <f t="shared" si="2"/>
        <v>1736973.333333333</v>
      </c>
      <c r="J7" s="5">
        <f aca="true" t="shared" si="3" ref="J7:K9">(J6-E7+B7)</f>
        <v>633817</v>
      </c>
      <c r="K7" s="5">
        <f t="shared" si="3"/>
        <v>3463720</v>
      </c>
      <c r="L7" s="115"/>
    </row>
    <row r="8" spans="1:11" ht="14.25">
      <c r="A8" s="40" t="s">
        <v>11</v>
      </c>
      <c r="B8" s="5">
        <v>37647</v>
      </c>
      <c r="C8" s="5">
        <v>225203.33333333334</v>
      </c>
      <c r="D8" s="41">
        <f t="shared" si="0"/>
        <v>167.16892881988127</v>
      </c>
      <c r="E8" s="5">
        <v>57662</v>
      </c>
      <c r="F8" s="5">
        <v>305110</v>
      </c>
      <c r="G8" s="41">
        <f t="shared" si="1"/>
        <v>188.98757825046704</v>
      </c>
      <c r="H8" s="5">
        <f t="shared" si="2"/>
        <v>284765</v>
      </c>
      <c r="I8" s="5">
        <f t="shared" si="2"/>
        <v>1625346.6666666663</v>
      </c>
      <c r="J8" s="5">
        <f t="shared" si="3"/>
        <v>613802</v>
      </c>
      <c r="K8" s="5">
        <f t="shared" si="3"/>
        <v>3383813.3333333335</v>
      </c>
    </row>
    <row r="9" spans="1:11" ht="14.25">
      <c r="A9" s="40" t="s">
        <v>12</v>
      </c>
      <c r="B9" s="5">
        <v>48691</v>
      </c>
      <c r="C9" s="5">
        <v>293063.3333333333</v>
      </c>
      <c r="D9" s="41">
        <f t="shared" si="0"/>
        <v>166.14497435139162</v>
      </c>
      <c r="E9" s="5">
        <v>60170</v>
      </c>
      <c r="F9" s="5">
        <v>308836.6666666667</v>
      </c>
      <c r="G9" s="41">
        <f t="shared" si="1"/>
        <v>194.82790255906573</v>
      </c>
      <c r="H9" s="5">
        <f t="shared" si="2"/>
        <v>275864</v>
      </c>
      <c r="I9" s="5">
        <f t="shared" si="2"/>
        <v>1612563.3333333328</v>
      </c>
      <c r="J9" s="5">
        <f t="shared" si="3"/>
        <v>602323</v>
      </c>
      <c r="K9" s="5">
        <f t="shared" si="3"/>
        <v>3368040.0000000005</v>
      </c>
    </row>
    <row r="10" spans="1:11" ht="14.25">
      <c r="A10" s="40" t="s">
        <v>13</v>
      </c>
      <c r="B10" s="5">
        <v>43749</v>
      </c>
      <c r="C10" s="5">
        <v>268016.6666666667</v>
      </c>
      <c r="D10" s="41">
        <f t="shared" si="0"/>
        <v>163.23238604564392</v>
      </c>
      <c r="E10" s="5">
        <v>53829</v>
      </c>
      <c r="F10" s="5">
        <v>285393.3333333333</v>
      </c>
      <c r="G10" s="41">
        <f t="shared" si="1"/>
        <v>188.6133756920274</v>
      </c>
      <c r="H10" s="5">
        <f>(H9-E17+B10)</f>
        <v>275442</v>
      </c>
      <c r="I10" s="5">
        <f>(I9-F17+C10)</f>
        <v>1633579.9999999995</v>
      </c>
      <c r="J10" s="5">
        <f>(J9-E10+B10)</f>
        <v>592243</v>
      </c>
      <c r="K10" s="5">
        <f>(K9-F10+C10)</f>
        <v>3350663.3333333335</v>
      </c>
    </row>
    <row r="11" spans="1:11" ht="14.25">
      <c r="A11" s="40" t="s">
        <v>14</v>
      </c>
      <c r="B11" s="5">
        <v>45827</v>
      </c>
      <c r="C11" s="5">
        <v>270053.3333333333</v>
      </c>
      <c r="D11" s="41">
        <f t="shared" si="0"/>
        <v>169.69610941048683</v>
      </c>
      <c r="E11" s="5">
        <v>51268</v>
      </c>
      <c r="F11" s="5">
        <v>270183.3333333333</v>
      </c>
      <c r="G11" s="41">
        <f t="shared" si="1"/>
        <v>189.75263709826663</v>
      </c>
      <c r="H11" s="5">
        <f>(H10-E18+B11)</f>
        <v>265291</v>
      </c>
      <c r="I11" s="5">
        <f>(I10-F18+C11)</f>
        <v>1587689.9999999995</v>
      </c>
      <c r="J11" s="5">
        <f>(J10-E11+B11)</f>
        <v>586802</v>
      </c>
      <c r="K11" s="5">
        <f>(K10-F11+C11)</f>
        <v>3350533.3333333335</v>
      </c>
    </row>
    <row r="12" spans="1:11" ht="14.25">
      <c r="A12" s="48" t="s">
        <v>15</v>
      </c>
      <c r="B12" s="43">
        <f>SUM(B6:B11)</f>
        <v>265291</v>
      </c>
      <c r="C12" s="44">
        <f>SUM(C6:C11)</f>
        <v>1587690</v>
      </c>
      <c r="D12" s="45">
        <f t="shared" si="0"/>
        <v>167.0924424793253</v>
      </c>
      <c r="E12" s="43">
        <f>SUM(E6:E11)</f>
        <v>328255</v>
      </c>
      <c r="F12" s="44">
        <f>SUM(F6:F11)</f>
        <v>1694376.6666666665</v>
      </c>
      <c r="G12" s="45">
        <f t="shared" si="1"/>
        <v>193.73201157554502</v>
      </c>
      <c r="H12" s="6"/>
      <c r="I12" s="3"/>
      <c r="J12" s="3"/>
      <c r="K12" s="3"/>
    </row>
    <row r="13" spans="1:12" ht="14.25">
      <c r="A13" s="40" t="s">
        <v>16</v>
      </c>
      <c r="B13" s="14"/>
      <c r="C13" s="14"/>
      <c r="D13" s="41"/>
      <c r="E13" s="14">
        <v>55078</v>
      </c>
      <c r="F13" s="14">
        <v>300256.6666666667</v>
      </c>
      <c r="G13" s="41">
        <f t="shared" si="1"/>
        <v>183.43639330794764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46366</v>
      </c>
      <c r="F14" s="5">
        <v>256966.66666666666</v>
      </c>
      <c r="G14" s="41">
        <f t="shared" si="1"/>
        <v>180.43585419639382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62326</v>
      </c>
      <c r="F15" s="5">
        <v>336830</v>
      </c>
      <c r="G15" s="41">
        <f t="shared" si="1"/>
        <v>185.03696226583142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57592</v>
      </c>
      <c r="F16" s="5">
        <v>305846.6666666667</v>
      </c>
      <c r="G16" s="41">
        <f t="shared" si="1"/>
        <v>188.3035072040456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44171</v>
      </c>
      <c r="F17" s="5">
        <v>247000</v>
      </c>
      <c r="G17" s="41">
        <f t="shared" si="1"/>
        <v>178.82995951417004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55978</v>
      </c>
      <c r="F18" s="5">
        <v>315943.3333333333</v>
      </c>
      <c r="G18" s="372">
        <f t="shared" si="1"/>
        <v>177.1773419284049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321511</v>
      </c>
      <c r="F19" s="44">
        <f>SUM(F13:F18)</f>
        <v>1762843.3333333333</v>
      </c>
      <c r="G19" s="138">
        <f t="shared" si="1"/>
        <v>182.38206079950385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265291</v>
      </c>
      <c r="C20" s="44">
        <f>SUM(C12,C19)</f>
        <v>1587690</v>
      </c>
      <c r="D20" s="134">
        <f>(B20*1000)/C20</f>
        <v>167.0924424793253</v>
      </c>
      <c r="E20" s="43">
        <f>SUM(E12,E19)</f>
        <v>649766</v>
      </c>
      <c r="F20" s="44">
        <f>SUM(F12,F19)</f>
        <v>3457220</v>
      </c>
      <c r="G20" s="45">
        <f>(E20*1000)/F20</f>
        <v>187.94464916898548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244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783</v>
      </c>
      <c r="C6" s="5">
        <v>1646.1666666666667</v>
      </c>
      <c r="D6" s="41">
        <f aca="true" t="shared" si="0" ref="D6:D12">(B6*1000)/C6</f>
        <v>475.65050116432116</v>
      </c>
      <c r="E6" s="5">
        <v>978.142</v>
      </c>
      <c r="F6" s="5">
        <v>1904</v>
      </c>
      <c r="G6" s="41">
        <f aca="true" t="shared" si="1" ref="G6:G18">(E6*1000)/F6</f>
        <v>513.7300420168067</v>
      </c>
      <c r="H6" s="5">
        <f>(E19-E13+B6)</f>
        <v>7794</v>
      </c>
      <c r="I6" s="5">
        <f>(F19-F13+C6)</f>
        <v>19892.833333333332</v>
      </c>
      <c r="J6" s="5">
        <f>(E12+E19-E6+B6)</f>
        <v>15666</v>
      </c>
      <c r="K6" s="5">
        <f>(F12+F19-F6+C6)</f>
        <v>39686.49999999999</v>
      </c>
    </row>
    <row r="7" spans="1:12" ht="14.25">
      <c r="A7" s="40" t="s">
        <v>10</v>
      </c>
      <c r="B7" s="5">
        <v>1023</v>
      </c>
      <c r="C7" s="5">
        <v>2340.3333333333335</v>
      </c>
      <c r="D7" s="41">
        <f t="shared" si="0"/>
        <v>437.1172197692636</v>
      </c>
      <c r="E7" s="5">
        <v>1069</v>
      </c>
      <c r="F7" s="5">
        <v>2102.3333333333335</v>
      </c>
      <c r="G7" s="41">
        <f t="shared" si="1"/>
        <v>508.48263833835415</v>
      </c>
      <c r="H7" s="5">
        <f aca="true" t="shared" si="2" ref="H7:I9">(H6-E14+B7)</f>
        <v>8139</v>
      </c>
      <c r="I7" s="5">
        <f t="shared" si="2"/>
        <v>19872.999999999996</v>
      </c>
      <c r="J7" s="5">
        <f aca="true" t="shared" si="3" ref="J7:K9">(J6-E7+B7)</f>
        <v>15620</v>
      </c>
      <c r="K7" s="5">
        <f t="shared" si="3"/>
        <v>39924.49999999999</v>
      </c>
      <c r="L7" s="115"/>
    </row>
    <row r="8" spans="1:11" ht="14.25">
      <c r="A8" s="40" t="s">
        <v>11</v>
      </c>
      <c r="B8" s="5">
        <v>877</v>
      </c>
      <c r="C8" s="5">
        <v>2221.3333333333335</v>
      </c>
      <c r="D8" s="41">
        <f t="shared" si="0"/>
        <v>394.80792316926767</v>
      </c>
      <c r="E8" s="5">
        <v>1278</v>
      </c>
      <c r="F8" s="5">
        <v>2796.5</v>
      </c>
      <c r="G8" s="41">
        <f t="shared" si="1"/>
        <v>456.99982120507775</v>
      </c>
      <c r="H8" s="5">
        <f t="shared" si="2"/>
        <v>8479</v>
      </c>
      <c r="I8" s="5">
        <f t="shared" si="2"/>
        <v>20348.999999999996</v>
      </c>
      <c r="J8" s="5">
        <f t="shared" si="3"/>
        <v>15219</v>
      </c>
      <c r="K8" s="5">
        <f t="shared" si="3"/>
        <v>39349.33333333333</v>
      </c>
    </row>
    <row r="9" spans="1:11" ht="14.25">
      <c r="A9" s="40" t="s">
        <v>12</v>
      </c>
      <c r="B9" s="5">
        <v>909</v>
      </c>
      <c r="C9" s="5">
        <v>2598.1666666666665</v>
      </c>
      <c r="D9" s="41">
        <f t="shared" si="0"/>
        <v>349.86208223747514</v>
      </c>
      <c r="E9" s="5">
        <v>1657</v>
      </c>
      <c r="F9" s="5">
        <v>3213</v>
      </c>
      <c r="G9" s="41">
        <f t="shared" si="1"/>
        <v>515.7173980703393</v>
      </c>
      <c r="H9" s="5">
        <f t="shared" si="2"/>
        <v>7406</v>
      </c>
      <c r="I9" s="5">
        <f t="shared" si="2"/>
        <v>17830.166666666664</v>
      </c>
      <c r="J9" s="5">
        <f t="shared" si="3"/>
        <v>14471</v>
      </c>
      <c r="K9" s="5">
        <f t="shared" si="3"/>
        <v>38734.49999999999</v>
      </c>
    </row>
    <row r="10" spans="1:11" ht="14.25">
      <c r="A10" s="40" t="s">
        <v>13</v>
      </c>
      <c r="B10" s="5">
        <v>589</v>
      </c>
      <c r="C10" s="5">
        <v>1765.1666666666667</v>
      </c>
      <c r="D10" s="41">
        <f t="shared" si="0"/>
        <v>333.6795392314229</v>
      </c>
      <c r="E10" s="5">
        <v>980</v>
      </c>
      <c r="F10" s="5">
        <v>4621.166666666667</v>
      </c>
      <c r="G10" s="41">
        <f t="shared" si="1"/>
        <v>212.0676596818985</v>
      </c>
      <c r="H10" s="5">
        <f>(H9-E17+B10)</f>
        <v>5965</v>
      </c>
      <c r="I10" s="5">
        <f>(I9-F17+C10)</f>
        <v>14974.166666666662</v>
      </c>
      <c r="J10" s="5">
        <f>(J9-E10+B10)</f>
        <v>14080</v>
      </c>
      <c r="K10" s="5">
        <f>(K9-F10+C10)</f>
        <v>35878.49999999999</v>
      </c>
    </row>
    <row r="11" spans="1:11" ht="14.25">
      <c r="A11" s="40" t="s">
        <v>14</v>
      </c>
      <c r="B11" s="5">
        <v>1483</v>
      </c>
      <c r="C11" s="5">
        <v>3907.1666666666665</v>
      </c>
      <c r="D11" s="41">
        <f t="shared" si="0"/>
        <v>379.5589301710532</v>
      </c>
      <c r="E11" s="5">
        <v>1671</v>
      </c>
      <c r="F11" s="5">
        <v>3867.5</v>
      </c>
      <c r="G11" s="41">
        <f t="shared" si="1"/>
        <v>432.06205559146736</v>
      </c>
      <c r="H11" s="5">
        <f>(H10-E18+B11)</f>
        <v>5664</v>
      </c>
      <c r="I11" s="5">
        <f>(I10-F18+C11)</f>
        <v>14478.333333333328</v>
      </c>
      <c r="J11" s="5">
        <f>(J10-E11+B11)</f>
        <v>13892</v>
      </c>
      <c r="K11" s="5">
        <f>(K10-F11+C11)</f>
        <v>35918.16666666666</v>
      </c>
    </row>
    <row r="12" spans="1:11" ht="14.25">
      <c r="A12" s="48" t="s">
        <v>15</v>
      </c>
      <c r="B12" s="43">
        <f>SUM(B6:B11)</f>
        <v>5664</v>
      </c>
      <c r="C12" s="44">
        <f>SUM(C6:C11)</f>
        <v>14478.333333333332</v>
      </c>
      <c r="D12" s="45">
        <f t="shared" si="0"/>
        <v>391.2052492229769</v>
      </c>
      <c r="E12" s="43">
        <f>SUM(E6:E11)</f>
        <v>7633.142</v>
      </c>
      <c r="F12" s="44">
        <f>SUM(F6:F11)</f>
        <v>18504.5</v>
      </c>
      <c r="G12" s="45">
        <f t="shared" si="1"/>
        <v>412.50193196249563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1217</v>
      </c>
      <c r="F13" s="5">
        <v>3193.1666666666665</v>
      </c>
      <c r="G13" s="41">
        <f t="shared" si="1"/>
        <v>381.1263635889138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678</v>
      </c>
      <c r="F14" s="5">
        <v>2360.1666666666665</v>
      </c>
      <c r="G14" s="41">
        <f t="shared" si="1"/>
        <v>287.2678483157969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537</v>
      </c>
      <c r="F15" s="5">
        <v>1745.3333333333333</v>
      </c>
      <c r="G15" s="41">
        <f t="shared" si="1"/>
        <v>307.6776165011459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1982</v>
      </c>
      <c r="F16" s="5">
        <v>5117</v>
      </c>
      <c r="G16" s="41">
        <f t="shared" si="1"/>
        <v>387.33632988078955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374"/>
      <c r="E17" s="5">
        <v>2030</v>
      </c>
      <c r="F17" s="5">
        <v>4621.166666666667</v>
      </c>
      <c r="G17" s="374">
        <f t="shared" si="1"/>
        <v>439.28300934107546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1784</v>
      </c>
      <c r="F18" s="5">
        <v>4403</v>
      </c>
      <c r="G18" s="372">
        <f t="shared" si="1"/>
        <v>405.1782875312287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8228</v>
      </c>
      <c r="F19" s="46">
        <f>SUM(F13:F18)</f>
        <v>21439.833333333332</v>
      </c>
      <c r="G19" s="139">
        <f>(E19*1000)/F19</f>
        <v>383.77164001585834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5664</v>
      </c>
      <c r="C20" s="44">
        <f>SUM(C12,C19)</f>
        <v>14478.333333333332</v>
      </c>
      <c r="D20" s="134">
        <f>(B20*1000)/C20</f>
        <v>391.2052492229769</v>
      </c>
      <c r="E20" s="43">
        <f>SUM(E12,E19)</f>
        <v>15861.142</v>
      </c>
      <c r="F20" s="44">
        <f>SUM(F12,F19)</f>
        <v>39944.33333333333</v>
      </c>
      <c r="G20" s="45">
        <f>(E20*1000)/F20</f>
        <v>397.0811546068279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221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3194</v>
      </c>
      <c r="C6" s="5">
        <v>24266.666666666668</v>
      </c>
      <c r="D6" s="41">
        <f aca="true" t="shared" si="0" ref="D6:D12">(B6*1000)/C6</f>
        <v>131.62087912087912</v>
      </c>
      <c r="E6" s="5">
        <v>2464</v>
      </c>
      <c r="F6" s="5">
        <v>17550</v>
      </c>
      <c r="G6" s="41">
        <f aca="true" t="shared" si="1" ref="G6:G18">(E6*1000)/F6</f>
        <v>140.3988603988604</v>
      </c>
      <c r="H6" s="5">
        <f>(E19-E13+B6)</f>
        <v>12731</v>
      </c>
      <c r="I6" s="5">
        <f>(F19-F13+C6)</f>
        <v>97413.33333333333</v>
      </c>
      <c r="J6" s="5">
        <f>(E12+E19-E6+B6)</f>
        <v>28582</v>
      </c>
      <c r="K6" s="5">
        <f>(F12+F19-F6+C6)</f>
        <v>200763.3333333333</v>
      </c>
    </row>
    <row r="7" spans="1:12" ht="14.25">
      <c r="A7" s="40" t="s">
        <v>10</v>
      </c>
      <c r="B7" s="5">
        <v>4360</v>
      </c>
      <c r="C7" s="5">
        <v>33626.666666666664</v>
      </c>
      <c r="D7" s="41">
        <f t="shared" si="0"/>
        <v>129.65900079302142</v>
      </c>
      <c r="E7" s="5">
        <v>2358</v>
      </c>
      <c r="F7" s="5">
        <v>14733.333333333334</v>
      </c>
      <c r="G7" s="41">
        <f t="shared" si="1"/>
        <v>160.0452488687783</v>
      </c>
      <c r="H7" s="5">
        <f aca="true" t="shared" si="2" ref="H7:I9">(H6-E14+B7)</f>
        <v>15371</v>
      </c>
      <c r="I7" s="5">
        <f t="shared" si="2"/>
        <v>121983.33333333331</v>
      </c>
      <c r="J7" s="5">
        <f aca="true" t="shared" si="3" ref="J7:K9">(J6-E7+B7)</f>
        <v>30584</v>
      </c>
      <c r="K7" s="5">
        <f t="shared" si="3"/>
        <v>219656.66666666663</v>
      </c>
      <c r="L7" s="115"/>
    </row>
    <row r="8" spans="1:11" ht="14.25">
      <c r="A8" s="40" t="s">
        <v>11</v>
      </c>
      <c r="B8" s="5">
        <v>3905</v>
      </c>
      <c r="C8" s="5">
        <v>25480</v>
      </c>
      <c r="D8" s="41">
        <f t="shared" si="0"/>
        <v>153.2574568288854</v>
      </c>
      <c r="E8" s="5">
        <v>3471</v>
      </c>
      <c r="F8" s="5">
        <v>20973.333333333332</v>
      </c>
      <c r="G8" s="41">
        <f t="shared" si="1"/>
        <v>165.49586776859505</v>
      </c>
      <c r="H8" s="5">
        <f t="shared" si="2"/>
        <v>17008</v>
      </c>
      <c r="I8" s="5">
        <f t="shared" si="2"/>
        <v>130953.33333333331</v>
      </c>
      <c r="J8" s="5">
        <f t="shared" si="3"/>
        <v>31018</v>
      </c>
      <c r="K8" s="5">
        <f t="shared" si="3"/>
        <v>224163.33333333328</v>
      </c>
    </row>
    <row r="9" spans="1:11" ht="14.25">
      <c r="A9" s="40" t="s">
        <v>12</v>
      </c>
      <c r="B9" s="5">
        <v>3679</v>
      </c>
      <c r="C9" s="5">
        <v>28860</v>
      </c>
      <c r="D9" s="41">
        <f t="shared" si="0"/>
        <v>127.47747747747748</v>
      </c>
      <c r="E9" s="5">
        <v>2543</v>
      </c>
      <c r="F9" s="5">
        <v>14213.333333333334</v>
      </c>
      <c r="G9" s="41">
        <f t="shared" si="1"/>
        <v>178.91651031894935</v>
      </c>
      <c r="H9" s="5">
        <f t="shared" si="2"/>
        <v>18433</v>
      </c>
      <c r="I9" s="5">
        <f t="shared" si="2"/>
        <v>139793.3333333333</v>
      </c>
      <c r="J9" s="5">
        <f t="shared" si="3"/>
        <v>32154</v>
      </c>
      <c r="K9" s="5">
        <f t="shared" si="3"/>
        <v>238809.99999999994</v>
      </c>
    </row>
    <row r="10" spans="1:11" ht="14.25">
      <c r="A10" s="40" t="s">
        <v>13</v>
      </c>
      <c r="B10" s="5">
        <v>4730</v>
      </c>
      <c r="C10" s="5">
        <v>36530</v>
      </c>
      <c r="D10" s="41">
        <f t="shared" si="0"/>
        <v>129.482617027101</v>
      </c>
      <c r="E10" s="5">
        <v>2718</v>
      </c>
      <c r="F10" s="5">
        <v>17810</v>
      </c>
      <c r="G10" s="41">
        <f t="shared" si="1"/>
        <v>152.61089275687817</v>
      </c>
      <c r="H10" s="5">
        <f>(H9-E17+B10)</f>
        <v>21429</v>
      </c>
      <c r="I10" s="5">
        <f>(I9-F17+C10)</f>
        <v>162846.66666666663</v>
      </c>
      <c r="J10" s="5">
        <f>(J9-E10+B10)</f>
        <v>34166</v>
      </c>
      <c r="K10" s="5">
        <f>(K9-F10+C10)</f>
        <v>257529.99999999994</v>
      </c>
    </row>
    <row r="11" spans="1:11" ht="14.25">
      <c r="A11" s="40" t="s">
        <v>14</v>
      </c>
      <c r="B11" s="5">
        <v>5628</v>
      </c>
      <c r="C11" s="5">
        <v>46323.333333333336</v>
      </c>
      <c r="D11" s="41">
        <f t="shared" si="0"/>
        <v>121.49384759300568</v>
      </c>
      <c r="E11" s="5">
        <v>2739</v>
      </c>
      <c r="F11" s="5">
        <v>18330</v>
      </c>
      <c r="G11" s="41">
        <f t="shared" si="1"/>
        <v>149.42716857610475</v>
      </c>
      <c r="H11" s="5">
        <f>(H10-E18+B11)</f>
        <v>25496</v>
      </c>
      <c r="I11" s="5">
        <f>(I10-F18+C11)</f>
        <v>195086.66666666663</v>
      </c>
      <c r="J11" s="5">
        <f>(J10-E11+B11)</f>
        <v>37055</v>
      </c>
      <c r="K11" s="5">
        <f>(K10-F11+C11)</f>
        <v>285523.33333333326</v>
      </c>
    </row>
    <row r="12" spans="1:11" ht="14.25">
      <c r="A12" s="48" t="s">
        <v>15</v>
      </c>
      <c r="B12" s="43">
        <f>SUM(B6:B11)</f>
        <v>25496</v>
      </c>
      <c r="C12" s="44">
        <f>SUM(C6:C11)</f>
        <v>195086.66666666666</v>
      </c>
      <c r="D12" s="45">
        <f t="shared" si="0"/>
        <v>130.69063322284114</v>
      </c>
      <c r="E12" s="43">
        <f>SUM(E6:E11)</f>
        <v>16293</v>
      </c>
      <c r="F12" s="44">
        <f>SUM(F6:F11)</f>
        <v>103610</v>
      </c>
      <c r="G12" s="45">
        <f t="shared" si="1"/>
        <v>157.2531608918058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2022</v>
      </c>
      <c r="F13" s="5">
        <v>17290</v>
      </c>
      <c r="G13" s="41">
        <f t="shared" si="1"/>
        <v>116.94621168305379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1720</v>
      </c>
      <c r="F14" s="5">
        <v>9056.666666666666</v>
      </c>
      <c r="G14" s="41">
        <f t="shared" si="1"/>
        <v>189.91534781008465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2268</v>
      </c>
      <c r="F15" s="5">
        <v>16510</v>
      </c>
      <c r="G15" s="41">
        <f t="shared" si="1"/>
        <v>137.37129012719564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2254</v>
      </c>
      <c r="F16" s="5">
        <v>20020</v>
      </c>
      <c r="G16" s="41">
        <f t="shared" si="1"/>
        <v>112.58741258741259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1734</v>
      </c>
      <c r="F17" s="5">
        <v>13476.666666666666</v>
      </c>
      <c r="G17" s="41">
        <f t="shared" si="1"/>
        <v>128.66683156072224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1561</v>
      </c>
      <c r="F18" s="5">
        <v>14083.333333333334</v>
      </c>
      <c r="G18" s="372">
        <f t="shared" si="1"/>
        <v>110.84023668639053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11559</v>
      </c>
      <c r="F19" s="46">
        <f>SUM(F13:F18)</f>
        <v>90436.66666666666</v>
      </c>
      <c r="G19" s="139">
        <f>(E19*1000)/F19</f>
        <v>127.81320260956103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25496</v>
      </c>
      <c r="C20" s="44">
        <f>SUM(C12,C19)</f>
        <v>195086.66666666666</v>
      </c>
      <c r="D20" s="134">
        <f>(B20*1000)/C20</f>
        <v>130.69063322284114</v>
      </c>
      <c r="E20" s="43">
        <f>SUM(E12,E19)</f>
        <v>27852</v>
      </c>
      <c r="F20" s="44">
        <f>SUM(F12,F19)</f>
        <v>194046.66666666666</v>
      </c>
      <c r="G20" s="45">
        <f>(E20*1000)/F20</f>
        <v>143.5324835950115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8515625" style="145" customWidth="1"/>
    <col min="2" max="2" width="11.140625" style="145" customWidth="1"/>
    <col min="3" max="3" width="10.57421875" style="145" customWidth="1"/>
    <col min="4" max="4" width="10.140625" style="145" customWidth="1"/>
    <col min="5" max="5" width="11.140625" style="145" customWidth="1"/>
    <col min="6" max="6" width="10.57421875" style="145" customWidth="1"/>
    <col min="7" max="7" width="10.140625" style="177" customWidth="1"/>
    <col min="8" max="9" width="9.421875" style="145" customWidth="1"/>
    <col min="10" max="10" width="9.8515625" style="145" customWidth="1"/>
    <col min="11" max="16384" width="9.140625" style="145" customWidth="1"/>
  </cols>
  <sheetData>
    <row r="1" spans="1:10" ht="15" customHeight="1">
      <c r="A1" s="483" t="s">
        <v>235</v>
      </c>
      <c r="B1" s="483"/>
      <c r="C1" s="483"/>
      <c r="D1" s="483"/>
      <c r="E1" s="483"/>
      <c r="F1" s="483"/>
      <c r="G1" s="483"/>
      <c r="H1" s="483"/>
      <c r="I1" s="483"/>
      <c r="J1" s="483"/>
    </row>
    <row r="3" spans="1:10" ht="12.75">
      <c r="A3" s="484" t="s">
        <v>157</v>
      </c>
      <c r="B3" s="494" t="s">
        <v>348</v>
      </c>
      <c r="C3" s="495"/>
      <c r="D3" s="495"/>
      <c r="E3" s="494" t="s">
        <v>347</v>
      </c>
      <c r="F3" s="495"/>
      <c r="G3" s="495"/>
      <c r="H3" s="496" t="s">
        <v>58</v>
      </c>
      <c r="I3" s="496"/>
      <c r="J3" s="496"/>
    </row>
    <row r="4" spans="1:10" ht="12.75">
      <c r="A4" s="493"/>
      <c r="B4" s="146" t="s">
        <v>1</v>
      </c>
      <c r="C4" s="146" t="s">
        <v>59</v>
      </c>
      <c r="D4" s="146" t="s">
        <v>60</v>
      </c>
      <c r="E4" s="146" t="s">
        <v>1</v>
      </c>
      <c r="F4" s="146" t="s">
        <v>59</v>
      </c>
      <c r="G4" s="146" t="s">
        <v>60</v>
      </c>
      <c r="H4" s="495" t="s">
        <v>298</v>
      </c>
      <c r="I4" s="495"/>
      <c r="J4" s="495"/>
    </row>
    <row r="5" spans="1:10" ht="12.75">
      <c r="A5" s="121"/>
      <c r="B5" s="147" t="s">
        <v>61</v>
      </c>
      <c r="C5" s="147" t="s">
        <v>62</v>
      </c>
      <c r="D5" s="148" t="s">
        <v>63</v>
      </c>
      <c r="E5" s="147" t="s">
        <v>61</v>
      </c>
      <c r="F5" s="147" t="s">
        <v>62</v>
      </c>
      <c r="G5" s="146" t="s">
        <v>63</v>
      </c>
      <c r="H5" s="147" t="s">
        <v>1</v>
      </c>
      <c r="I5" s="147" t="s">
        <v>59</v>
      </c>
      <c r="J5" s="118" t="s">
        <v>60</v>
      </c>
    </row>
    <row r="6" spans="1:10" ht="13.5" customHeight="1">
      <c r="A6" s="116" t="s">
        <v>147</v>
      </c>
      <c r="B6" s="116">
        <f>'Total Exp.sacas'!B6</f>
        <v>2613888</v>
      </c>
      <c r="C6" s="116">
        <v>952985</v>
      </c>
      <c r="D6" s="149">
        <f>(B6*1000)/C6</f>
        <v>2742.8427519845536</v>
      </c>
      <c r="E6" s="116">
        <f>'Total Exp.sacas'!E6</f>
        <v>2424183</v>
      </c>
      <c r="F6" s="116">
        <v>803115</v>
      </c>
      <c r="G6" s="149">
        <f>(E6*1000)/F6</f>
        <v>3018.4755607851926</v>
      </c>
      <c r="H6" s="150">
        <f aca="true" t="shared" si="0" ref="H6:J7">SUM(B6-E6)*100/E6</f>
        <v>7.82552307313433</v>
      </c>
      <c r="I6" s="150">
        <f t="shared" si="0"/>
        <v>18.661088387092757</v>
      </c>
      <c r="J6" s="150">
        <f t="shared" si="0"/>
        <v>-9.131523620119651</v>
      </c>
    </row>
    <row r="7" spans="1:10" ht="13.5" customHeight="1">
      <c r="A7" s="116" t="s">
        <v>64</v>
      </c>
      <c r="B7" s="116">
        <f>'Total Exp.sacas'!B7</f>
        <v>265291</v>
      </c>
      <c r="C7" s="116">
        <v>36639</v>
      </c>
      <c r="D7" s="149">
        <f>(B7*1000)/C7</f>
        <v>7240.67250743743</v>
      </c>
      <c r="E7" s="116">
        <f>'Total Exp.sacas'!E7</f>
        <v>328255</v>
      </c>
      <c r="F7" s="116">
        <v>39101</v>
      </c>
      <c r="G7" s="149">
        <f>(E7*1000)/F7</f>
        <v>8395.053834940283</v>
      </c>
      <c r="H7" s="150">
        <f t="shared" si="0"/>
        <v>-19.181429071910557</v>
      </c>
      <c r="I7" s="150">
        <f t="shared" si="0"/>
        <v>-6.296514155648193</v>
      </c>
      <c r="J7" s="150">
        <f t="shared" si="0"/>
        <v>-13.750731683200275</v>
      </c>
    </row>
    <row r="8" spans="1:10" ht="13.5" customHeight="1">
      <c r="A8" s="116" t="s">
        <v>243</v>
      </c>
      <c r="B8" s="116">
        <f>'Total Exp.sacas'!B8</f>
        <v>5664</v>
      </c>
      <c r="C8" s="116">
        <v>730</v>
      </c>
      <c r="D8" s="149">
        <f>(B8*1000)/C8</f>
        <v>7758.904109589041</v>
      </c>
      <c r="E8" s="116">
        <f>'Total Exp.sacas'!E8</f>
        <v>7633.142</v>
      </c>
      <c r="F8" s="116">
        <v>933</v>
      </c>
      <c r="G8" s="149">
        <f>(E8*1000)/F8</f>
        <v>8181.288317256163</v>
      </c>
      <c r="H8" s="150">
        <f aca="true" t="shared" si="1" ref="H8:J9">SUM(B8-E8)*100/E8</f>
        <v>-25.797266708781258</v>
      </c>
      <c r="I8" s="150">
        <f t="shared" si="1"/>
        <v>-21.757770632368704</v>
      </c>
      <c r="J8" s="150">
        <f t="shared" si="1"/>
        <v>-5.1628079990314</v>
      </c>
    </row>
    <row r="9" spans="1:10" ht="13.5" customHeight="1">
      <c r="A9" s="287" t="s">
        <v>213</v>
      </c>
      <c r="B9" s="116">
        <f>'Total Exp.sacas'!B9</f>
        <v>25496</v>
      </c>
      <c r="C9" s="116">
        <v>4502</v>
      </c>
      <c r="D9" s="149">
        <f>(B9*1000)/C9</f>
        <v>5663.260772989783</v>
      </c>
      <c r="E9" s="116">
        <f>'Total Exp.sacas'!E9</f>
        <v>16293</v>
      </c>
      <c r="F9" s="116">
        <v>2391</v>
      </c>
      <c r="G9" s="149">
        <f>(E9*1000)/F9</f>
        <v>6814.3036386449185</v>
      </c>
      <c r="H9" s="150">
        <f t="shared" si="1"/>
        <v>56.48437979500399</v>
      </c>
      <c r="I9" s="150">
        <f t="shared" si="1"/>
        <v>88.28941865328315</v>
      </c>
      <c r="J9" s="150">
        <f t="shared" si="1"/>
        <v>-16.8915699489439</v>
      </c>
    </row>
    <row r="10" spans="1:10" ht="13.5" customHeight="1">
      <c r="A10" s="365" t="s">
        <v>236</v>
      </c>
      <c r="B10" s="116">
        <f>'Total Exp.sacas'!B10</f>
        <v>0.7793</v>
      </c>
      <c r="C10" s="116">
        <v>0.15</v>
      </c>
      <c r="D10" s="149">
        <f>(B10*1000)/C10</f>
        <v>5195.333333333333</v>
      </c>
      <c r="E10" s="116">
        <f>'Total Exp.sacas'!E10</f>
        <v>0.525</v>
      </c>
      <c r="F10" s="116">
        <v>0.15</v>
      </c>
      <c r="G10" s="149">
        <f>(E10*1000)/F10</f>
        <v>3500</v>
      </c>
      <c r="H10" s="150">
        <f>SUM(B10-E10)*100/E10</f>
        <v>48.43809523809523</v>
      </c>
      <c r="I10" s="150">
        <f>SUM(C10-F10)*100/F10</f>
        <v>0</v>
      </c>
      <c r="J10" s="150">
        <f>SUM(D10-G10)*100/G10</f>
        <v>48.43809523809523</v>
      </c>
    </row>
    <row r="11" spans="1:10" ht="12.75">
      <c r="A11" s="151" t="s">
        <v>2</v>
      </c>
      <c r="B11" s="152">
        <f>SUM(B6:B10)</f>
        <v>2910339.7793</v>
      </c>
      <c r="C11" s="152">
        <f>SUM(C6:C10)</f>
        <v>994856.15</v>
      </c>
      <c r="D11" s="153">
        <v>0</v>
      </c>
      <c r="E11" s="152">
        <f>SUM(E6:E10)</f>
        <v>2776364.667</v>
      </c>
      <c r="F11" s="152">
        <f>SUM(F6:F10)</f>
        <v>845540.15</v>
      </c>
      <c r="G11" s="153">
        <v>0</v>
      </c>
      <c r="H11" s="154">
        <f>SUM(B11-E11)*100/E11</f>
        <v>4.825558900544824</v>
      </c>
      <c r="I11" s="154">
        <f>SUM(C11-F11)*100/F11</f>
        <v>17.659244212116953</v>
      </c>
      <c r="J11" s="153">
        <v>0</v>
      </c>
    </row>
    <row r="12" spans="1:10" ht="12" customHeight="1">
      <c r="A12" s="4" t="s">
        <v>155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7" t="s">
        <v>196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7" t="s">
        <v>175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7" t="s">
        <v>176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7" t="s">
        <v>212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7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497" t="s">
        <v>163</v>
      </c>
      <c r="B18" s="497"/>
      <c r="C18" s="497"/>
      <c r="D18" s="497"/>
      <c r="E18" s="497"/>
      <c r="F18" s="497"/>
      <c r="G18" s="497"/>
      <c r="H18" s="497"/>
      <c r="I18" s="497"/>
      <c r="J18" s="497"/>
    </row>
    <row r="19" spans="1:10" ht="12.75">
      <c r="A19" s="497" t="s">
        <v>65</v>
      </c>
      <c r="B19" s="497"/>
      <c r="C19" s="497"/>
      <c r="D19" s="497"/>
      <c r="E19" s="497"/>
      <c r="F19" s="497"/>
      <c r="G19" s="497"/>
      <c r="H19" s="497"/>
      <c r="I19" s="497"/>
      <c r="J19" s="497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500" t="s">
        <v>162</v>
      </c>
      <c r="B21" s="501"/>
      <c r="C21" s="501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484" t="s">
        <v>66</v>
      </c>
      <c r="B23" s="499" t="str">
        <f>B3</f>
        <v>Jan a Jun/14</v>
      </c>
      <c r="C23" s="495"/>
      <c r="D23" s="495"/>
      <c r="E23" s="499" t="str">
        <f>E3</f>
        <v>Jan a Jun/13</v>
      </c>
      <c r="F23" s="495"/>
      <c r="G23" s="495"/>
      <c r="H23" s="496" t="s">
        <v>58</v>
      </c>
      <c r="I23" s="496"/>
      <c r="J23" s="496"/>
    </row>
    <row r="24" spans="1:10" ht="12.75">
      <c r="A24" s="498"/>
      <c r="B24" s="155" t="s">
        <v>1</v>
      </c>
      <c r="C24" s="147" t="s">
        <v>67</v>
      </c>
      <c r="D24" s="148" t="s">
        <v>60</v>
      </c>
      <c r="E24" s="147" t="s">
        <v>1</v>
      </c>
      <c r="F24" s="147" t="s">
        <v>67</v>
      </c>
      <c r="G24" s="146" t="s">
        <v>60</v>
      </c>
      <c r="H24" s="496" t="str">
        <f>H4</f>
        <v>(14/13)</v>
      </c>
      <c r="I24" s="496"/>
      <c r="J24" s="496"/>
    </row>
    <row r="25" spans="1:10" ht="12.75">
      <c r="A25" s="156"/>
      <c r="B25" s="157" t="s">
        <v>68</v>
      </c>
      <c r="C25" s="158" t="s">
        <v>62</v>
      </c>
      <c r="D25" s="159" t="s">
        <v>63</v>
      </c>
      <c r="E25" s="157" t="s">
        <v>68</v>
      </c>
      <c r="F25" s="158" t="s">
        <v>62</v>
      </c>
      <c r="G25" s="160" t="s">
        <v>63</v>
      </c>
      <c r="H25" s="158" t="s">
        <v>1</v>
      </c>
      <c r="I25" s="158" t="s">
        <v>59</v>
      </c>
      <c r="J25" s="156" t="s">
        <v>60</v>
      </c>
    </row>
    <row r="26" spans="1:10" ht="12.75">
      <c r="A26" s="161"/>
      <c r="B26" s="162"/>
      <c r="C26" s="162"/>
      <c r="D26" s="163"/>
      <c r="E26" s="162"/>
      <c r="F26" s="162"/>
      <c r="G26" s="164"/>
      <c r="H26" s="162"/>
      <c r="I26" s="162"/>
      <c r="J26" s="163"/>
    </row>
    <row r="27" spans="1:10" ht="12.75">
      <c r="A27" s="116" t="s">
        <v>247</v>
      </c>
      <c r="B27" s="116">
        <v>559978.795</v>
      </c>
      <c r="C27" s="116">
        <v>197242.65</v>
      </c>
      <c r="D27" s="163">
        <f aca="true" t="shared" si="2" ref="D27:D43">(B27*1000)/C27</f>
        <v>2839.0350413564206</v>
      </c>
      <c r="E27" s="116">
        <v>457089.891</v>
      </c>
      <c r="F27" s="116">
        <v>154024.378</v>
      </c>
      <c r="G27" s="163">
        <f aca="true" t="shared" si="3" ref="G27:G43">(E27*1000)/F27</f>
        <v>2967.6464007535224</v>
      </c>
      <c r="H27" s="150">
        <f aca="true" t="shared" si="4" ref="H27:H43">SUM(B27-E27)*100/E27</f>
        <v>22.5095557845098</v>
      </c>
      <c r="I27" s="150">
        <f aca="true" t="shared" si="5" ref="I27:I43">SUM(C27-F27)*100/F27</f>
        <v>28.05937122498881</v>
      </c>
      <c r="J27" s="150">
        <f aca="true" t="shared" si="6" ref="J27:J43">SUM(D27-G27)*100/G27</f>
        <v>-4.333783140890564</v>
      </c>
    </row>
    <row r="28" spans="1:10" ht="12.75">
      <c r="A28" s="116" t="s">
        <v>248</v>
      </c>
      <c r="B28" s="116">
        <v>549359.807</v>
      </c>
      <c r="C28" s="116">
        <v>202116.466</v>
      </c>
      <c r="D28" s="163">
        <f t="shared" si="2"/>
        <v>2718.0358823412244</v>
      </c>
      <c r="E28" s="116">
        <v>483028.078</v>
      </c>
      <c r="F28" s="116">
        <v>164708.978</v>
      </c>
      <c r="G28" s="163">
        <f t="shared" si="3"/>
        <v>2932.61535506583</v>
      </c>
      <c r="H28" s="150">
        <f t="shared" si="4"/>
        <v>13.732478922270861</v>
      </c>
      <c r="I28" s="150">
        <f t="shared" si="5"/>
        <v>22.71126228468249</v>
      </c>
      <c r="J28" s="150">
        <f t="shared" si="6"/>
        <v>-7.31700024532501</v>
      </c>
    </row>
    <row r="29" spans="1:10" ht="12.75">
      <c r="A29" s="116" t="s">
        <v>250</v>
      </c>
      <c r="B29" s="116">
        <v>231476.175</v>
      </c>
      <c r="C29" s="116">
        <v>79242.834</v>
      </c>
      <c r="D29" s="163">
        <f t="shared" si="2"/>
        <v>2921.0991494827153</v>
      </c>
      <c r="E29" s="116">
        <v>237505.258</v>
      </c>
      <c r="F29" s="116">
        <v>76942.154</v>
      </c>
      <c r="G29" s="163">
        <f t="shared" si="3"/>
        <v>3086.8028207268544</v>
      </c>
      <c r="H29" s="150">
        <f t="shared" si="4"/>
        <v>-2.538505063327909</v>
      </c>
      <c r="I29" s="150">
        <f t="shared" si="5"/>
        <v>2.990142438694929</v>
      </c>
      <c r="J29" s="150">
        <f t="shared" si="6"/>
        <v>-5.368132688343227</v>
      </c>
    </row>
    <row r="30" spans="1:10" ht="12.75">
      <c r="A30" s="116" t="s">
        <v>251</v>
      </c>
      <c r="B30" s="116">
        <v>195694.706</v>
      </c>
      <c r="C30" s="116">
        <v>68546.25</v>
      </c>
      <c r="D30" s="163">
        <f t="shared" si="2"/>
        <v>2854.9294235643815</v>
      </c>
      <c r="E30" s="116">
        <v>184203.296</v>
      </c>
      <c r="F30" s="116">
        <v>55940.079</v>
      </c>
      <c r="G30" s="163">
        <f t="shared" si="3"/>
        <v>3292.8679989887037</v>
      </c>
      <c r="H30" s="150">
        <f t="shared" si="4"/>
        <v>6.238438860507689</v>
      </c>
      <c r="I30" s="150">
        <f t="shared" si="5"/>
        <v>22.535132637192024</v>
      </c>
      <c r="J30" s="150">
        <f t="shared" si="6"/>
        <v>-13.299609202641</v>
      </c>
    </row>
    <row r="31" spans="1:10" ht="12.75">
      <c r="A31" s="116" t="s">
        <v>249</v>
      </c>
      <c r="B31" s="116">
        <v>185175.199</v>
      </c>
      <c r="C31" s="116">
        <v>58533.809</v>
      </c>
      <c r="D31" s="163">
        <f t="shared" si="2"/>
        <v>3163.55969590156</v>
      </c>
      <c r="E31" s="116">
        <v>252883.919</v>
      </c>
      <c r="F31" s="116">
        <v>73905.262</v>
      </c>
      <c r="G31" s="163">
        <f t="shared" si="3"/>
        <v>3421.7309046276027</v>
      </c>
      <c r="H31" s="150">
        <f t="shared" si="4"/>
        <v>-26.77462460552899</v>
      </c>
      <c r="I31" s="150">
        <f t="shared" si="5"/>
        <v>-20.798861385539773</v>
      </c>
      <c r="J31" s="150">
        <f t="shared" si="6"/>
        <v>-7.545047109838115</v>
      </c>
    </row>
    <row r="32" spans="1:10" ht="12.75">
      <c r="A32" s="116" t="s">
        <v>255</v>
      </c>
      <c r="B32" s="116">
        <v>61180.67</v>
      </c>
      <c r="C32" s="116">
        <v>21572.7</v>
      </c>
      <c r="D32" s="163">
        <f t="shared" si="2"/>
        <v>2836.0228436866964</v>
      </c>
      <c r="E32" s="116">
        <v>46888.315</v>
      </c>
      <c r="F32" s="116">
        <v>15015.66</v>
      </c>
      <c r="G32" s="163">
        <f t="shared" si="3"/>
        <v>3122.62764340695</v>
      </c>
      <c r="H32" s="150">
        <f t="shared" si="4"/>
        <v>30.48169890515365</v>
      </c>
      <c r="I32" s="150">
        <f t="shared" si="5"/>
        <v>43.6680105969368</v>
      </c>
      <c r="J32" s="150">
        <f t="shared" si="6"/>
        <v>-9.178321351422891</v>
      </c>
    </row>
    <row r="33" spans="1:10" ht="12.75">
      <c r="A33" s="116" t="s">
        <v>252</v>
      </c>
      <c r="B33" s="116">
        <v>59932.771</v>
      </c>
      <c r="C33" s="116">
        <v>22735.306</v>
      </c>
      <c r="D33" s="163">
        <f t="shared" si="2"/>
        <v>2636.1101539605406</v>
      </c>
      <c r="E33" s="116">
        <v>60666.629</v>
      </c>
      <c r="F33" s="116">
        <v>20197.985</v>
      </c>
      <c r="G33" s="163">
        <f t="shared" si="3"/>
        <v>3003.598081689832</v>
      </c>
      <c r="H33" s="150">
        <f t="shared" si="4"/>
        <v>-1.2096567950066917</v>
      </c>
      <c r="I33" s="150">
        <f t="shared" si="5"/>
        <v>12.562248164854067</v>
      </c>
      <c r="J33" s="150">
        <f t="shared" si="6"/>
        <v>-12.234923506228288</v>
      </c>
    </row>
    <row r="34" spans="1:10" ht="12.75">
      <c r="A34" s="116" t="s">
        <v>269</v>
      </c>
      <c r="B34" s="116">
        <v>59028.739</v>
      </c>
      <c r="C34" s="116">
        <v>23772.664</v>
      </c>
      <c r="D34" s="163">
        <f t="shared" si="2"/>
        <v>2483.0510791722795</v>
      </c>
      <c r="E34" s="116">
        <v>2149.838</v>
      </c>
      <c r="F34" s="116">
        <v>761.2</v>
      </c>
      <c r="G34" s="163">
        <f t="shared" si="3"/>
        <v>2824.2748292170254</v>
      </c>
      <c r="H34" s="150">
        <f>SUM(B34-E34)*100/E34</f>
        <v>2645.7296317210876</v>
      </c>
      <c r="I34" s="150">
        <f t="shared" si="5"/>
        <v>3023.0509721492376</v>
      </c>
      <c r="J34" s="150">
        <f t="shared" si="6"/>
        <v>-12.081818189745489</v>
      </c>
    </row>
    <row r="35" spans="1:10" ht="12.75">
      <c r="A35" s="116" t="s">
        <v>258</v>
      </c>
      <c r="B35" s="116">
        <v>56824.354</v>
      </c>
      <c r="C35" s="116">
        <v>20168.26</v>
      </c>
      <c r="D35" s="163">
        <f t="shared" si="2"/>
        <v>2817.5139550957792</v>
      </c>
      <c r="E35" s="116">
        <v>43301.037</v>
      </c>
      <c r="F35" s="116">
        <v>12915.608</v>
      </c>
      <c r="G35" s="163">
        <f t="shared" si="3"/>
        <v>3352.6131328854203</v>
      </c>
      <c r="H35" s="150">
        <f t="shared" si="4"/>
        <v>31.23093102828</v>
      </c>
      <c r="I35" s="150">
        <f t="shared" si="5"/>
        <v>56.15416633889785</v>
      </c>
      <c r="J35" s="150">
        <f t="shared" si="6"/>
        <v>-15.960659836976447</v>
      </c>
    </row>
    <row r="36" spans="1:10" ht="12.75">
      <c r="A36" s="116" t="s">
        <v>254</v>
      </c>
      <c r="B36" s="116">
        <v>54582.32</v>
      </c>
      <c r="C36" s="116">
        <v>19386.62</v>
      </c>
      <c r="D36" s="163">
        <f t="shared" si="2"/>
        <v>2815.4634485021115</v>
      </c>
      <c r="E36" s="116">
        <v>60069.249</v>
      </c>
      <c r="F36" s="116">
        <v>20603.3</v>
      </c>
      <c r="G36" s="163">
        <f t="shared" si="3"/>
        <v>2915.515912499454</v>
      </c>
      <c r="H36" s="150">
        <f t="shared" si="4"/>
        <v>-9.134339268999357</v>
      </c>
      <c r="I36" s="150">
        <f t="shared" si="5"/>
        <v>-5.905267602762666</v>
      </c>
      <c r="J36" s="150">
        <f t="shared" si="6"/>
        <v>-3.4317241613532463</v>
      </c>
    </row>
    <row r="37" spans="1:10" ht="12.75">
      <c r="A37" s="116" t="s">
        <v>253</v>
      </c>
      <c r="B37" s="116">
        <v>52367.091</v>
      </c>
      <c r="C37" s="116">
        <v>19948.68</v>
      </c>
      <c r="D37" s="163">
        <f t="shared" si="2"/>
        <v>2625.090532305897</v>
      </c>
      <c r="E37" s="116">
        <v>51484.911</v>
      </c>
      <c r="F37" s="116">
        <v>17571.6</v>
      </c>
      <c r="G37" s="163">
        <f t="shared" si="3"/>
        <v>2930.0069999317084</v>
      </c>
      <c r="H37" s="150">
        <f t="shared" si="4"/>
        <v>1.7134729047118296</v>
      </c>
      <c r="I37" s="150">
        <f t="shared" si="5"/>
        <v>13.527965580823613</v>
      </c>
      <c r="J37" s="150">
        <f t="shared" si="6"/>
        <v>-10.406680517586421</v>
      </c>
    </row>
    <row r="38" spans="1:10" ht="12.75">
      <c r="A38" s="116" t="s">
        <v>256</v>
      </c>
      <c r="B38" s="116">
        <v>47986.086</v>
      </c>
      <c r="C38" s="116">
        <v>15319.2</v>
      </c>
      <c r="D38" s="163">
        <f t="shared" si="2"/>
        <v>3132.4146169512765</v>
      </c>
      <c r="E38" s="116">
        <v>45719.59</v>
      </c>
      <c r="F38" s="116">
        <v>13812</v>
      </c>
      <c r="G38" s="163">
        <f t="shared" si="3"/>
        <v>3310.1353895163625</v>
      </c>
      <c r="H38" s="150">
        <f t="shared" si="4"/>
        <v>4.95738478844628</v>
      </c>
      <c r="I38" s="150">
        <f t="shared" si="5"/>
        <v>10.912250217202438</v>
      </c>
      <c r="J38" s="150">
        <f t="shared" si="6"/>
        <v>-5.368988021696975</v>
      </c>
    </row>
    <row r="39" spans="1:10" ht="12.75">
      <c r="A39" s="116" t="s">
        <v>280</v>
      </c>
      <c r="B39" s="116">
        <v>47326.185</v>
      </c>
      <c r="C39" s="116">
        <v>24379.2</v>
      </c>
      <c r="D39" s="163">
        <f t="shared" si="2"/>
        <v>1941.2525841701122</v>
      </c>
      <c r="E39" s="116">
        <v>34145.266</v>
      </c>
      <c r="F39" s="116">
        <v>13148.1</v>
      </c>
      <c r="G39" s="163">
        <f t="shared" si="3"/>
        <v>2596.973403001194</v>
      </c>
      <c r="H39" s="150">
        <f t="shared" si="4"/>
        <v>38.60247859835092</v>
      </c>
      <c r="I39" s="150">
        <f t="shared" si="5"/>
        <v>85.41994660825519</v>
      </c>
      <c r="J39" s="150">
        <f t="shared" si="6"/>
        <v>-25.2494237358495</v>
      </c>
    </row>
    <row r="40" spans="1:10" ht="12.75">
      <c r="A40" s="116" t="s">
        <v>257</v>
      </c>
      <c r="B40" s="116">
        <v>45982.586</v>
      </c>
      <c r="C40" s="116">
        <v>19963.06</v>
      </c>
      <c r="D40" s="163">
        <f t="shared" si="2"/>
        <v>2303.3836496008125</v>
      </c>
      <c r="E40" s="116">
        <v>44800.404</v>
      </c>
      <c r="F40" s="116">
        <v>16282.68</v>
      </c>
      <c r="G40" s="163">
        <f t="shared" si="3"/>
        <v>2751.4146319893284</v>
      </c>
      <c r="H40" s="150">
        <f t="shared" si="4"/>
        <v>2.6387753110440713</v>
      </c>
      <c r="I40" s="150">
        <f t="shared" si="5"/>
        <v>22.603035863874997</v>
      </c>
      <c r="J40" s="150">
        <f t="shared" si="6"/>
        <v>-16.28365921949686</v>
      </c>
    </row>
    <row r="41" spans="1:10" ht="12.75">
      <c r="A41" s="116" t="s">
        <v>260</v>
      </c>
      <c r="B41" s="116">
        <v>39661.673</v>
      </c>
      <c r="C41" s="116">
        <v>13191.437</v>
      </c>
      <c r="D41" s="163">
        <f t="shared" si="2"/>
        <v>3006.622629513373</v>
      </c>
      <c r="E41" s="116">
        <v>30840.444</v>
      </c>
      <c r="F41" s="116">
        <v>10116.26</v>
      </c>
      <c r="G41" s="163">
        <f t="shared" si="3"/>
        <v>3048.6013605818753</v>
      </c>
      <c r="H41" s="150">
        <f t="shared" si="4"/>
        <v>28.602795082976115</v>
      </c>
      <c r="I41" s="150">
        <f t="shared" si="5"/>
        <v>30.398358681963487</v>
      </c>
      <c r="J41" s="150">
        <f t="shared" si="6"/>
        <v>-1.376983281949663</v>
      </c>
    </row>
    <row r="42" spans="1:10" ht="12.75">
      <c r="A42" s="165" t="s">
        <v>15</v>
      </c>
      <c r="B42" s="165">
        <f>SUM(B26:B41)</f>
        <v>2246557.157</v>
      </c>
      <c r="C42" s="165">
        <f>SUM(C26:C41)</f>
        <v>806119.1359999999</v>
      </c>
      <c r="D42" s="166">
        <f t="shared" si="2"/>
        <v>2786.879825415781</v>
      </c>
      <c r="E42" s="165">
        <f>SUM(E26:E41)</f>
        <v>2034776.1250000002</v>
      </c>
      <c r="F42" s="165">
        <f>SUM(F26:F41)</f>
        <v>665945.2440000001</v>
      </c>
      <c r="G42" s="166">
        <f t="shared" si="3"/>
        <v>3055.4706161397257</v>
      </c>
      <c r="H42" s="167">
        <f t="shared" si="4"/>
        <v>10.408075335560557</v>
      </c>
      <c r="I42" s="167">
        <f t="shared" si="5"/>
        <v>21.04886148867817</v>
      </c>
      <c r="J42" s="167">
        <f t="shared" si="6"/>
        <v>-8.790488421167728</v>
      </c>
    </row>
    <row r="43" spans="1:10" ht="12.75">
      <c r="A43" s="168" t="s">
        <v>271</v>
      </c>
      <c r="B43" s="162">
        <f>B45-B42</f>
        <v>367330.8429999999</v>
      </c>
      <c r="C43" s="162">
        <f>C45-C42</f>
        <v>146865.86400000006</v>
      </c>
      <c r="D43" s="163">
        <f t="shared" si="2"/>
        <v>2501.131529107402</v>
      </c>
      <c r="E43" s="162">
        <f>E45-E42</f>
        <v>389406.87499999977</v>
      </c>
      <c r="F43" s="162">
        <f>F45-F42</f>
        <v>137169.75599999994</v>
      </c>
      <c r="G43" s="163">
        <f t="shared" si="3"/>
        <v>2838.868321672891</v>
      </c>
      <c r="H43" s="150">
        <f t="shared" si="4"/>
        <v>-5.669142847054229</v>
      </c>
      <c r="I43" s="150">
        <f t="shared" si="5"/>
        <v>7.068692314361286</v>
      </c>
      <c r="J43" s="150">
        <f t="shared" si="6"/>
        <v>-11.896881232112488</v>
      </c>
    </row>
    <row r="44" spans="1:10" ht="12.75">
      <c r="A44" s="168"/>
      <c r="B44" s="162"/>
      <c r="C44" s="169"/>
      <c r="D44" s="169"/>
      <c r="E44" s="169"/>
      <c r="F44" s="169"/>
      <c r="G44" s="170"/>
      <c r="H44" s="150"/>
      <c r="I44" s="150"/>
      <c r="J44" s="150"/>
    </row>
    <row r="45" spans="1:10" ht="12.75">
      <c r="A45" s="171" t="s">
        <v>69</v>
      </c>
      <c r="B45" s="172">
        <f>B6</f>
        <v>2613888</v>
      </c>
      <c r="C45" s="173">
        <f>C6</f>
        <v>952985</v>
      </c>
      <c r="D45" s="174">
        <f>(B45*1000)/C45</f>
        <v>2742.8427519845536</v>
      </c>
      <c r="E45" s="173">
        <f>E6</f>
        <v>2424183</v>
      </c>
      <c r="F45" s="173">
        <f>F6</f>
        <v>803115</v>
      </c>
      <c r="G45" s="174">
        <f>(E45*1000)/F45</f>
        <v>3018.4755607851926</v>
      </c>
      <c r="H45" s="154">
        <f>SUM(B45-E45)*100/E45</f>
        <v>7.82552307313433</v>
      </c>
      <c r="I45" s="154">
        <f>SUM(C45-F45)*100/F45</f>
        <v>18.661088387092757</v>
      </c>
      <c r="J45" s="154">
        <f>SUM(D45-G45)*100/G45</f>
        <v>-9.131523620119651</v>
      </c>
    </row>
    <row r="46" spans="1:10" ht="12" customHeight="1">
      <c r="A46" s="4" t="s">
        <v>155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497" t="s">
        <v>70</v>
      </c>
      <c r="B47" s="497"/>
      <c r="C47" s="497"/>
      <c r="D47" s="497"/>
      <c r="E47" s="497"/>
      <c r="F47" s="497"/>
      <c r="G47" s="497"/>
      <c r="H47" s="497"/>
      <c r="I47" s="497"/>
      <c r="J47" s="497"/>
    </row>
    <row r="48" spans="1:10" ht="12.75">
      <c r="A48" s="497" t="s">
        <v>65</v>
      </c>
      <c r="B48" s="497"/>
      <c r="C48" s="497"/>
      <c r="D48" s="497"/>
      <c r="E48" s="497"/>
      <c r="F48" s="497"/>
      <c r="G48" s="497"/>
      <c r="H48" s="497"/>
      <c r="I48" s="497"/>
      <c r="J48" s="497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500" t="s">
        <v>71</v>
      </c>
      <c r="B50" s="501"/>
      <c r="C50" s="501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484" t="s">
        <v>66</v>
      </c>
      <c r="B52" s="499" t="str">
        <f>B3</f>
        <v>Jan a Jun/14</v>
      </c>
      <c r="C52" s="495"/>
      <c r="D52" s="495"/>
      <c r="E52" s="499" t="str">
        <f>E3</f>
        <v>Jan a Jun/13</v>
      </c>
      <c r="F52" s="495"/>
      <c r="G52" s="495"/>
      <c r="H52" s="496" t="s">
        <v>58</v>
      </c>
      <c r="I52" s="496"/>
      <c r="J52" s="496"/>
    </row>
    <row r="53" spans="1:10" ht="12.75">
      <c r="A53" s="498"/>
      <c r="B53" s="155" t="s">
        <v>1</v>
      </c>
      <c r="C53" s="147" t="s">
        <v>67</v>
      </c>
      <c r="D53" s="148" t="s">
        <v>60</v>
      </c>
      <c r="E53" s="147" t="s">
        <v>1</v>
      </c>
      <c r="F53" s="147" t="s">
        <v>67</v>
      </c>
      <c r="G53" s="146" t="s">
        <v>60</v>
      </c>
      <c r="H53" s="496" t="str">
        <f>H4</f>
        <v>(14/13)</v>
      </c>
      <c r="I53" s="496"/>
      <c r="J53" s="496"/>
    </row>
    <row r="54" spans="1:10" ht="12.75">
      <c r="A54" s="156"/>
      <c r="B54" s="155" t="s">
        <v>68</v>
      </c>
      <c r="C54" s="147" t="s">
        <v>62</v>
      </c>
      <c r="D54" s="148" t="s">
        <v>63</v>
      </c>
      <c r="E54" s="147" t="s">
        <v>68</v>
      </c>
      <c r="F54" s="147" t="s">
        <v>62</v>
      </c>
      <c r="G54" s="146" t="s">
        <v>63</v>
      </c>
      <c r="H54" s="147" t="s">
        <v>1</v>
      </c>
      <c r="I54" s="147" t="s">
        <v>59</v>
      </c>
      <c r="J54" s="118" t="s">
        <v>60</v>
      </c>
    </row>
    <row r="55" spans="1:10" ht="12.75">
      <c r="A55" s="161"/>
      <c r="B55" s="162"/>
      <c r="C55" s="162"/>
      <c r="D55" s="163"/>
      <c r="E55" s="162"/>
      <c r="F55" s="162"/>
      <c r="G55" s="164"/>
      <c r="H55" s="162"/>
      <c r="I55" s="162"/>
      <c r="J55" s="163"/>
    </row>
    <row r="56" spans="1:10" ht="12.75">
      <c r="A56" s="116" t="s">
        <v>248</v>
      </c>
      <c r="B56" s="116">
        <v>46498.165</v>
      </c>
      <c r="C56" s="116">
        <v>6928.42</v>
      </c>
      <c r="D56" s="163">
        <f aca="true" t="shared" si="7" ref="D56:D72">(B56*1000)/C56</f>
        <v>6711.2220390796165</v>
      </c>
      <c r="E56" s="116">
        <v>58132.851</v>
      </c>
      <c r="F56" s="116">
        <v>7265.968</v>
      </c>
      <c r="G56" s="163">
        <f aca="true" t="shared" si="8" ref="G56:G72">(E56*1000)/F56</f>
        <v>8000.702865743422</v>
      </c>
      <c r="H56" s="150">
        <f aca="true" t="shared" si="9" ref="H56:H72">SUM(B56-E56)*100/E56</f>
        <v>-20.01396078097047</v>
      </c>
      <c r="I56" s="150">
        <f aca="true" t="shared" si="10" ref="I56:I72">SUM(C56-F56)*100/F56</f>
        <v>-4.6456026230778855</v>
      </c>
      <c r="J56" s="150">
        <f aca="true" t="shared" si="11" ref="J56:J72">SUM(D56-G56)*100/G56</f>
        <v>-16.117094314112958</v>
      </c>
    </row>
    <row r="57" spans="1:10" ht="12.75">
      <c r="A57" s="116" t="s">
        <v>259</v>
      </c>
      <c r="B57" s="116">
        <v>29556.219</v>
      </c>
      <c r="C57" s="116">
        <v>3995.811</v>
      </c>
      <c r="D57" s="163">
        <f t="shared" si="7"/>
        <v>7396.801049899507</v>
      </c>
      <c r="E57" s="116">
        <v>37793.84</v>
      </c>
      <c r="F57" s="116">
        <v>4251.774</v>
      </c>
      <c r="G57" s="163">
        <f t="shared" si="8"/>
        <v>8888.957879699155</v>
      </c>
      <c r="H57" s="150">
        <f t="shared" si="9"/>
        <v>-21.796200121501272</v>
      </c>
      <c r="I57" s="150">
        <f t="shared" si="10"/>
        <v>-6.020145943787232</v>
      </c>
      <c r="J57" s="150">
        <f t="shared" si="11"/>
        <v>-16.786634046354035</v>
      </c>
    </row>
    <row r="58" spans="1:10" ht="12.75">
      <c r="A58" s="116" t="s">
        <v>249</v>
      </c>
      <c r="B58" s="116">
        <v>18283.916</v>
      </c>
      <c r="C58" s="116">
        <v>2503.311</v>
      </c>
      <c r="D58" s="163">
        <f t="shared" si="7"/>
        <v>7303.893123946645</v>
      </c>
      <c r="E58" s="116">
        <v>17837.807</v>
      </c>
      <c r="F58" s="116">
        <v>2095.177</v>
      </c>
      <c r="G58" s="163">
        <f t="shared" si="8"/>
        <v>8513.74704857871</v>
      </c>
      <c r="H58" s="150">
        <f t="shared" si="9"/>
        <v>2.5009184144665335</v>
      </c>
      <c r="I58" s="150">
        <f t="shared" si="10"/>
        <v>19.47969073734582</v>
      </c>
      <c r="J58" s="150">
        <f t="shared" si="11"/>
        <v>-14.210592794556185</v>
      </c>
    </row>
    <row r="59" spans="1:10" ht="12.75">
      <c r="A59" s="116" t="s">
        <v>261</v>
      </c>
      <c r="B59" s="116">
        <v>15291.816</v>
      </c>
      <c r="C59" s="116">
        <v>2279.065</v>
      </c>
      <c r="D59" s="163">
        <f t="shared" si="7"/>
        <v>6709.688402919618</v>
      </c>
      <c r="E59" s="116">
        <v>20769.568</v>
      </c>
      <c r="F59" s="116">
        <v>2632.172</v>
      </c>
      <c r="G59" s="163">
        <f t="shared" si="8"/>
        <v>7890.657601402948</v>
      </c>
      <c r="H59" s="150">
        <f t="shared" si="9"/>
        <v>-26.373933246950532</v>
      </c>
      <c r="I59" s="150">
        <f t="shared" si="10"/>
        <v>-13.415042785957755</v>
      </c>
      <c r="J59" s="150">
        <f t="shared" si="11"/>
        <v>-14.966676519753628</v>
      </c>
    </row>
    <row r="60" spans="1:10" ht="12.75">
      <c r="A60" s="116" t="s">
        <v>255</v>
      </c>
      <c r="B60" s="116">
        <v>11118.117</v>
      </c>
      <c r="C60" s="116">
        <v>1406.308</v>
      </c>
      <c r="D60" s="163">
        <f t="shared" si="7"/>
        <v>7905.890459273502</v>
      </c>
      <c r="E60" s="116">
        <v>13172.846</v>
      </c>
      <c r="F60" s="116">
        <v>1407.058</v>
      </c>
      <c r="G60" s="163">
        <f t="shared" si="8"/>
        <v>9361.97797105734</v>
      </c>
      <c r="H60" s="150">
        <f t="shared" si="9"/>
        <v>-15.598216209314216</v>
      </c>
      <c r="I60" s="150">
        <f t="shared" si="10"/>
        <v>-0.05330270678252069</v>
      </c>
      <c r="J60" s="150">
        <f t="shared" si="11"/>
        <v>-15.553203781138446</v>
      </c>
    </row>
    <row r="61" spans="1:10" ht="12.75">
      <c r="A61" s="116" t="s">
        <v>247</v>
      </c>
      <c r="B61" s="116">
        <v>10730.305</v>
      </c>
      <c r="C61" s="116">
        <v>1529.699</v>
      </c>
      <c r="D61" s="163">
        <f t="shared" si="7"/>
        <v>7014.651248382852</v>
      </c>
      <c r="E61" s="116">
        <v>12031.049</v>
      </c>
      <c r="F61" s="116">
        <v>1368.098</v>
      </c>
      <c r="G61" s="163">
        <f t="shared" si="8"/>
        <v>8793.996482708111</v>
      </c>
      <c r="H61" s="150">
        <f t="shared" si="9"/>
        <v>-10.811559324544355</v>
      </c>
      <c r="I61" s="150">
        <f t="shared" si="10"/>
        <v>11.812092408584773</v>
      </c>
      <c r="J61" s="150">
        <f t="shared" si="11"/>
        <v>-20.233635956348596</v>
      </c>
    </row>
    <row r="62" spans="1:10" s="175" customFormat="1" ht="12.75">
      <c r="A62" s="116" t="s">
        <v>265</v>
      </c>
      <c r="B62" s="116">
        <v>9594.812</v>
      </c>
      <c r="C62" s="116">
        <v>1241.683</v>
      </c>
      <c r="D62" s="163">
        <f t="shared" si="7"/>
        <v>7727.263721900034</v>
      </c>
      <c r="E62" s="116">
        <v>2652.931</v>
      </c>
      <c r="F62" s="116">
        <v>228.384</v>
      </c>
      <c r="G62" s="163">
        <f>(E62*1000)/F62</f>
        <v>11616.098325627016</v>
      </c>
      <c r="H62" s="150">
        <f aca="true" t="shared" si="12" ref="H62:J63">SUM(B62-E62)*100/E62</f>
        <v>261.66835850612017</v>
      </c>
      <c r="I62" s="150">
        <f t="shared" si="12"/>
        <v>443.68213184811543</v>
      </c>
      <c r="J62" s="150">
        <f t="shared" si="12"/>
        <v>-33.477975949528386</v>
      </c>
    </row>
    <row r="63" spans="1:10" ht="12.75">
      <c r="A63" s="116" t="s">
        <v>314</v>
      </c>
      <c r="B63" s="116">
        <v>8392.513</v>
      </c>
      <c r="C63" s="116">
        <v>1492.54</v>
      </c>
      <c r="D63" s="163">
        <f t="shared" si="7"/>
        <v>5622.973588647541</v>
      </c>
      <c r="E63" s="116">
        <v>12908.613</v>
      </c>
      <c r="F63" s="116">
        <v>1895.16</v>
      </c>
      <c r="G63" s="163">
        <f>(E63*1000)/F63</f>
        <v>6811.35788007345</v>
      </c>
      <c r="H63" s="150">
        <f t="shared" si="12"/>
        <v>-34.98516842979179</v>
      </c>
      <c r="I63" s="150">
        <f t="shared" si="12"/>
        <v>-21.24464425167269</v>
      </c>
      <c r="J63" s="150">
        <f t="shared" si="12"/>
        <v>-17.44709810216424</v>
      </c>
    </row>
    <row r="64" spans="1:10" ht="12.75">
      <c r="A64" s="116" t="s">
        <v>258</v>
      </c>
      <c r="B64" s="116">
        <v>7707.795</v>
      </c>
      <c r="C64" s="116">
        <v>910.518</v>
      </c>
      <c r="D64" s="163">
        <f t="shared" si="7"/>
        <v>8465.285694516748</v>
      </c>
      <c r="E64" s="116">
        <v>12734.246</v>
      </c>
      <c r="F64" s="116">
        <v>1621.813</v>
      </c>
      <c r="G64" s="163">
        <f t="shared" si="8"/>
        <v>7851.858383179811</v>
      </c>
      <c r="H64" s="150">
        <f t="shared" si="9"/>
        <v>-39.47191690815459</v>
      </c>
      <c r="I64" s="150">
        <f t="shared" si="10"/>
        <v>-43.85801568984834</v>
      </c>
      <c r="J64" s="150">
        <f t="shared" si="11"/>
        <v>7.812511145781939</v>
      </c>
    </row>
    <row r="65" spans="1:10" s="175" customFormat="1" ht="12.75">
      <c r="A65" s="116" t="s">
        <v>262</v>
      </c>
      <c r="B65" s="116">
        <v>7119.998</v>
      </c>
      <c r="C65" s="116">
        <v>1188.073</v>
      </c>
      <c r="D65" s="163">
        <f t="shared" si="7"/>
        <v>5992.896059417224</v>
      </c>
      <c r="E65" s="116">
        <v>21415.994</v>
      </c>
      <c r="F65" s="116">
        <v>3405.547</v>
      </c>
      <c r="G65" s="163">
        <f t="shared" si="8"/>
        <v>6288.562160498739</v>
      </c>
      <c r="H65" s="150">
        <f t="shared" si="9"/>
        <v>-66.75382893738202</v>
      </c>
      <c r="I65" s="150">
        <f t="shared" si="10"/>
        <v>-65.11359261816091</v>
      </c>
      <c r="J65" s="150">
        <f t="shared" si="11"/>
        <v>-4.701648700218399</v>
      </c>
    </row>
    <row r="66" spans="1:10" ht="12.75">
      <c r="A66" s="116" t="s">
        <v>272</v>
      </c>
      <c r="B66" s="116">
        <v>6092.933</v>
      </c>
      <c r="C66" s="116">
        <v>892.01</v>
      </c>
      <c r="D66" s="163">
        <f t="shared" si="7"/>
        <v>6830.56580083183</v>
      </c>
      <c r="E66" s="116">
        <v>5446.431</v>
      </c>
      <c r="F66" s="116">
        <v>800.344</v>
      </c>
      <c r="G66" s="163">
        <f t="shared" si="8"/>
        <v>6805.1125516028105</v>
      </c>
      <c r="H66" s="150">
        <f t="shared" si="9"/>
        <v>11.870195362798142</v>
      </c>
      <c r="I66" s="150">
        <f t="shared" si="10"/>
        <v>11.453325070219798</v>
      </c>
      <c r="J66" s="150">
        <f t="shared" si="11"/>
        <v>0.37403127481005555</v>
      </c>
    </row>
    <row r="67" spans="1:10" ht="12.75">
      <c r="A67" s="116" t="s">
        <v>264</v>
      </c>
      <c r="B67" s="116">
        <v>5529.244</v>
      </c>
      <c r="C67" s="116">
        <v>923</v>
      </c>
      <c r="D67" s="163">
        <f t="shared" si="7"/>
        <v>5990.513542795233</v>
      </c>
      <c r="E67" s="116">
        <v>6181.526</v>
      </c>
      <c r="F67" s="116">
        <v>924</v>
      </c>
      <c r="G67" s="163">
        <f t="shared" si="8"/>
        <v>6689.963203463203</v>
      </c>
      <c r="H67" s="150">
        <f t="shared" si="9"/>
        <v>-10.552119331051914</v>
      </c>
      <c r="I67" s="150">
        <f t="shared" si="10"/>
        <v>-0.10822510822510822</v>
      </c>
      <c r="J67" s="150">
        <f t="shared" si="11"/>
        <v>-10.455209384498337</v>
      </c>
    </row>
    <row r="68" spans="1:10" ht="12.75">
      <c r="A68" s="116" t="s">
        <v>275</v>
      </c>
      <c r="B68" s="116">
        <v>5386.397</v>
      </c>
      <c r="C68" s="116">
        <v>832.6</v>
      </c>
      <c r="D68" s="163">
        <f t="shared" si="7"/>
        <v>6469.369445111698</v>
      </c>
      <c r="E68" s="116">
        <v>3954.311</v>
      </c>
      <c r="F68" s="116">
        <v>562.669</v>
      </c>
      <c r="G68" s="163">
        <f t="shared" si="8"/>
        <v>7027.77476633687</v>
      </c>
      <c r="H68" s="150">
        <f t="shared" si="9"/>
        <v>36.215816105511166</v>
      </c>
      <c r="I68" s="150">
        <f t="shared" si="10"/>
        <v>47.97332001585303</v>
      </c>
      <c r="J68" s="150">
        <f t="shared" si="11"/>
        <v>-7.945691770031397</v>
      </c>
    </row>
    <row r="69" spans="1:10" s="175" customFormat="1" ht="12.75">
      <c r="A69" s="116" t="s">
        <v>263</v>
      </c>
      <c r="B69" s="116">
        <v>4905.72</v>
      </c>
      <c r="C69" s="116">
        <v>537.736</v>
      </c>
      <c r="D69" s="163">
        <f t="shared" si="7"/>
        <v>9122.915333918503</v>
      </c>
      <c r="E69" s="116">
        <v>7354.25</v>
      </c>
      <c r="F69" s="116">
        <v>748.319</v>
      </c>
      <c r="G69" s="163">
        <f t="shared" si="8"/>
        <v>9827.693804380218</v>
      </c>
      <c r="H69" s="150">
        <f t="shared" si="9"/>
        <v>-33.29408165346568</v>
      </c>
      <c r="I69" s="150">
        <f t="shared" si="10"/>
        <v>-28.14080626043171</v>
      </c>
      <c r="J69" s="150">
        <f t="shared" si="11"/>
        <v>-7.171351534656018</v>
      </c>
    </row>
    <row r="70" spans="1:10" s="175" customFormat="1" ht="12.75">
      <c r="A70" s="116" t="s">
        <v>319</v>
      </c>
      <c r="B70" s="116">
        <v>4559.886</v>
      </c>
      <c r="C70" s="116">
        <v>649.208</v>
      </c>
      <c r="D70" s="163">
        <f t="shared" si="7"/>
        <v>7023.767421227096</v>
      </c>
      <c r="E70" s="116">
        <v>6195.136</v>
      </c>
      <c r="F70" s="116">
        <v>792.712</v>
      </c>
      <c r="G70" s="163">
        <f t="shared" si="8"/>
        <v>7815.115704064024</v>
      </c>
      <c r="H70" s="150">
        <f t="shared" si="9"/>
        <v>-26.395707858552257</v>
      </c>
      <c r="I70" s="150">
        <f t="shared" si="10"/>
        <v>-18.102917579146023</v>
      </c>
      <c r="J70" s="150">
        <f t="shared" si="11"/>
        <v>-10.125867777305078</v>
      </c>
    </row>
    <row r="71" spans="1:10" ht="12.75">
      <c r="A71" s="176" t="s">
        <v>15</v>
      </c>
      <c r="B71" s="165">
        <f>SUM(B55:B70)</f>
        <v>190767.836</v>
      </c>
      <c r="C71" s="165">
        <f>SUM(C55:C70)</f>
        <v>27309.982</v>
      </c>
      <c r="D71" s="166">
        <f t="shared" si="7"/>
        <v>6985.2787160387</v>
      </c>
      <c r="E71" s="165">
        <f>SUM(E55:E70)</f>
        <v>238581.399</v>
      </c>
      <c r="F71" s="165">
        <f>SUM(F55:F70)</f>
        <v>29999.195</v>
      </c>
      <c r="G71" s="166">
        <f t="shared" si="8"/>
        <v>7952.926703533211</v>
      </c>
      <c r="H71" s="167">
        <f t="shared" si="9"/>
        <v>-20.040775685115335</v>
      </c>
      <c r="I71" s="167">
        <f t="shared" si="10"/>
        <v>-8.964283874950643</v>
      </c>
      <c r="J71" s="167">
        <f t="shared" si="11"/>
        <v>-12.16719358251622</v>
      </c>
    </row>
    <row r="72" spans="1:10" ht="12.75">
      <c r="A72" s="168" t="s">
        <v>271</v>
      </c>
      <c r="B72" s="162">
        <f>B74-B71</f>
        <v>74523.16399999999</v>
      </c>
      <c r="C72" s="162">
        <f>C74-C71</f>
        <v>9329.018</v>
      </c>
      <c r="D72" s="163">
        <f t="shared" si="7"/>
        <v>7988.318170251144</v>
      </c>
      <c r="E72" s="162">
        <f>E74-E71</f>
        <v>89673.601</v>
      </c>
      <c r="F72" s="162">
        <f>F74-F71</f>
        <v>9101.805</v>
      </c>
      <c r="G72" s="163">
        <f t="shared" si="8"/>
        <v>9852.28765063633</v>
      </c>
      <c r="H72" s="150">
        <f t="shared" si="9"/>
        <v>-16.895091566580454</v>
      </c>
      <c r="I72" s="150">
        <f t="shared" si="10"/>
        <v>2.496350998510732</v>
      </c>
      <c r="J72" s="150">
        <f t="shared" si="11"/>
        <v>-18.91915407346839</v>
      </c>
    </row>
    <row r="73" spans="1:10" ht="12.75">
      <c r="A73" s="168"/>
      <c r="B73" s="162"/>
      <c r="C73" s="169"/>
      <c r="D73" s="169"/>
      <c r="E73" s="169"/>
      <c r="F73" s="169"/>
      <c r="G73" s="169"/>
      <c r="H73" s="150"/>
      <c r="I73" s="150"/>
      <c r="J73" s="150"/>
    </row>
    <row r="74" spans="1:10" ht="12.75">
      <c r="A74" s="171" t="s">
        <v>69</v>
      </c>
      <c r="B74" s="172">
        <f>B7</f>
        <v>265291</v>
      </c>
      <c r="C74" s="173">
        <f>C7</f>
        <v>36639</v>
      </c>
      <c r="D74" s="174">
        <f>(B74*1000)/C74</f>
        <v>7240.67250743743</v>
      </c>
      <c r="E74" s="173">
        <f>E7</f>
        <v>328255</v>
      </c>
      <c r="F74" s="173">
        <f>F7</f>
        <v>39101</v>
      </c>
      <c r="G74" s="174">
        <f>(E74*1000)/F74</f>
        <v>8395.053834940283</v>
      </c>
      <c r="H74" s="154">
        <f>SUM(B74-E74)*100/E74</f>
        <v>-19.181429071910557</v>
      </c>
      <c r="I74" s="154">
        <f>SUM(C74-F74)*100/F74</f>
        <v>-6.296514155648193</v>
      </c>
      <c r="J74" s="154">
        <f>SUM(D74-G74)*100/G74</f>
        <v>-13.750731683200275</v>
      </c>
    </row>
    <row r="75" spans="1:10" ht="12.75">
      <c r="A75" s="4" t="s">
        <v>155</v>
      </c>
      <c r="B75"/>
      <c r="C75"/>
      <c r="D75"/>
      <c r="E75"/>
      <c r="F75"/>
      <c r="G75"/>
      <c r="H75"/>
      <c r="I75"/>
      <c r="J75"/>
    </row>
    <row r="76" spans="1:10" ht="12.75">
      <c r="A76" s="502" t="s">
        <v>244</v>
      </c>
      <c r="B76" s="502"/>
      <c r="C76" s="502"/>
      <c r="D76" s="502"/>
      <c r="E76" s="502"/>
      <c r="F76" s="502"/>
      <c r="G76" s="502"/>
      <c r="H76" s="502"/>
      <c r="I76" s="502"/>
      <c r="J76" s="502"/>
    </row>
    <row r="77" spans="1:10" ht="12.75">
      <c r="A77" s="502" t="s">
        <v>65</v>
      </c>
      <c r="B77" s="502"/>
      <c r="C77" s="502"/>
      <c r="D77" s="502"/>
      <c r="E77" s="502"/>
      <c r="F77" s="502"/>
      <c r="G77" s="502"/>
      <c r="H77" s="502"/>
      <c r="I77" s="502"/>
      <c r="J77" s="502"/>
    </row>
    <row r="78" spans="1:10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</row>
    <row r="79" spans="1:10" ht="12.75">
      <c r="A79" s="503" t="s">
        <v>154</v>
      </c>
      <c r="B79" s="504"/>
      <c r="C79" s="504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484" t="s">
        <v>66</v>
      </c>
      <c r="B81" s="505" t="str">
        <f>B3</f>
        <v>Jan a Jun/14</v>
      </c>
      <c r="C81" s="506"/>
      <c r="D81" s="507"/>
      <c r="E81" s="505" t="str">
        <f>E3</f>
        <v>Jan a Jun/13</v>
      </c>
      <c r="F81" s="506"/>
      <c r="G81" s="507"/>
      <c r="H81" s="496" t="s">
        <v>58</v>
      </c>
      <c r="I81" s="496"/>
      <c r="J81" s="496"/>
    </row>
    <row r="82" spans="1:10" ht="12.75">
      <c r="A82" s="498"/>
      <c r="B82" s="155" t="s">
        <v>1</v>
      </c>
      <c r="C82" s="147" t="s">
        <v>67</v>
      </c>
      <c r="D82" s="148" t="s">
        <v>60</v>
      </c>
      <c r="E82" s="147" t="s">
        <v>1</v>
      </c>
      <c r="F82" s="147" t="s">
        <v>67</v>
      </c>
      <c r="G82" s="146" t="s">
        <v>60</v>
      </c>
      <c r="H82" s="496" t="str">
        <f>H4</f>
        <v>(14/13)</v>
      </c>
      <c r="I82" s="496"/>
      <c r="J82" s="496"/>
    </row>
    <row r="83" spans="1:10" ht="12.75">
      <c r="A83" s="156"/>
      <c r="B83" s="155" t="s">
        <v>68</v>
      </c>
      <c r="C83" s="147" t="s">
        <v>62</v>
      </c>
      <c r="D83" s="148" t="s">
        <v>63</v>
      </c>
      <c r="E83" s="147" t="s">
        <v>68</v>
      </c>
      <c r="F83" s="147" t="s">
        <v>62</v>
      </c>
      <c r="G83" s="146" t="s">
        <v>63</v>
      </c>
      <c r="H83" s="147" t="s">
        <v>1</v>
      </c>
      <c r="I83" s="147" t="s">
        <v>59</v>
      </c>
      <c r="J83" s="118" t="s">
        <v>60</v>
      </c>
    </row>
    <row r="84" spans="1:10" ht="12.75">
      <c r="A84" s="161"/>
      <c r="B84" s="162"/>
      <c r="C84" s="162"/>
      <c r="D84" s="163"/>
      <c r="E84" s="162"/>
      <c r="F84" s="162"/>
      <c r="G84" s="163"/>
      <c r="H84" s="150"/>
      <c r="I84" s="150"/>
      <c r="J84" s="150"/>
    </row>
    <row r="85" spans="1:10" ht="12.75">
      <c r="A85" s="116" t="s">
        <v>248</v>
      </c>
      <c r="B85" s="162">
        <v>2679.334</v>
      </c>
      <c r="C85" s="162">
        <v>291.502</v>
      </c>
      <c r="D85" s="163">
        <f aca="true" t="shared" si="13" ref="D85:D100">(B85*1000)/C85</f>
        <v>9191.477245439139</v>
      </c>
      <c r="E85" s="162">
        <v>4864.555</v>
      </c>
      <c r="F85" s="162">
        <v>428.536</v>
      </c>
      <c r="G85" s="163">
        <f aca="true" t="shared" si="14" ref="G85:G90">(E85*1000)/F85</f>
        <v>11351.566729516308</v>
      </c>
      <c r="H85" s="150">
        <f aca="true" t="shared" si="15" ref="H85:J90">SUM(B85-E85)*100/E85</f>
        <v>-44.92129290346188</v>
      </c>
      <c r="I85" s="150">
        <f t="shared" si="15"/>
        <v>-31.977243452125375</v>
      </c>
      <c r="J85" s="150">
        <f t="shared" si="15"/>
        <v>-19.02899868844105</v>
      </c>
    </row>
    <row r="86" spans="1:10" ht="12.75">
      <c r="A86" s="116" t="s">
        <v>262</v>
      </c>
      <c r="B86" s="162">
        <v>524.587</v>
      </c>
      <c r="C86" s="162">
        <v>82.69</v>
      </c>
      <c r="D86" s="163">
        <f t="shared" si="13"/>
        <v>6344.019833111622</v>
      </c>
      <c r="E86" s="162">
        <v>442.56</v>
      </c>
      <c r="F86" s="162">
        <v>61.992</v>
      </c>
      <c r="G86" s="163">
        <f t="shared" si="14"/>
        <v>7138.985675571042</v>
      </c>
      <c r="H86" s="150">
        <f t="shared" si="15"/>
        <v>18.53466196673897</v>
      </c>
      <c r="I86" s="150">
        <f t="shared" si="15"/>
        <v>33.388179119886445</v>
      </c>
      <c r="J86" s="150">
        <f t="shared" si="15"/>
        <v>-11.135557326858361</v>
      </c>
    </row>
    <row r="87" spans="1:10" ht="12.75">
      <c r="A87" s="116" t="s">
        <v>249</v>
      </c>
      <c r="B87" s="162">
        <v>458.052</v>
      </c>
      <c r="C87" s="162">
        <v>72.141</v>
      </c>
      <c r="D87" s="163">
        <f t="shared" si="13"/>
        <v>6349.399093442009</v>
      </c>
      <c r="E87" s="162">
        <v>303.435</v>
      </c>
      <c r="F87" s="162">
        <v>48.089</v>
      </c>
      <c r="G87" s="163">
        <f t="shared" si="14"/>
        <v>6309.862962423839</v>
      </c>
      <c r="H87" s="150">
        <f t="shared" si="15"/>
        <v>50.955558851154294</v>
      </c>
      <c r="I87" s="150">
        <f t="shared" si="15"/>
        <v>50.01559608226415</v>
      </c>
      <c r="J87" s="150">
        <f t="shared" si="15"/>
        <v>0.6265766983152121</v>
      </c>
    </row>
    <row r="88" spans="1:10" ht="12.75">
      <c r="A88" s="116" t="s">
        <v>253</v>
      </c>
      <c r="B88" s="162">
        <v>388.719</v>
      </c>
      <c r="C88" s="162">
        <v>29.695</v>
      </c>
      <c r="D88" s="163">
        <f t="shared" si="13"/>
        <v>13090.385586799124</v>
      </c>
      <c r="E88" s="162">
        <v>98.041</v>
      </c>
      <c r="F88" s="162">
        <v>9.132</v>
      </c>
      <c r="G88" s="163">
        <f>(E88*1000)/F88</f>
        <v>10735.98335523434</v>
      </c>
      <c r="H88" s="150">
        <f>SUM(B88-E88)*100/E88</f>
        <v>296.4861639518161</v>
      </c>
      <c r="I88" s="150">
        <f>SUM(C88-F88)*100/F88</f>
        <v>225.17520805957076</v>
      </c>
      <c r="J88" s="150">
        <f>SUM(D88-G88)*100/G88</f>
        <v>21.93001007603921</v>
      </c>
    </row>
    <row r="89" spans="1:10" ht="12.75">
      <c r="A89" s="116" t="s">
        <v>265</v>
      </c>
      <c r="B89" s="162">
        <v>246.57</v>
      </c>
      <c r="C89" s="162">
        <v>38.118</v>
      </c>
      <c r="D89" s="163">
        <f t="shared" si="13"/>
        <v>6468.597512985991</v>
      </c>
      <c r="E89" s="162">
        <v>228.514</v>
      </c>
      <c r="F89" s="162">
        <v>31.428</v>
      </c>
      <c r="G89" s="163">
        <f t="shared" si="14"/>
        <v>7271.032200585465</v>
      </c>
      <c r="H89" s="150">
        <f t="shared" si="15"/>
        <v>7.901485248168594</v>
      </c>
      <c r="I89" s="150">
        <f t="shared" si="15"/>
        <v>21.28675066819397</v>
      </c>
      <c r="J89" s="150">
        <f t="shared" si="15"/>
        <v>-11.036049153170605</v>
      </c>
    </row>
    <row r="90" spans="1:10" ht="12.75">
      <c r="A90" s="116" t="s">
        <v>267</v>
      </c>
      <c r="B90" s="162">
        <v>240.385</v>
      </c>
      <c r="C90" s="162">
        <v>35.018</v>
      </c>
      <c r="D90" s="163">
        <f t="shared" si="13"/>
        <v>6864.61248500771</v>
      </c>
      <c r="E90" s="162">
        <v>192.383</v>
      </c>
      <c r="F90" s="162">
        <v>27.293</v>
      </c>
      <c r="G90" s="163">
        <f t="shared" si="14"/>
        <v>7048.803722566226</v>
      </c>
      <c r="H90" s="150">
        <f t="shared" si="15"/>
        <v>24.951269083027075</v>
      </c>
      <c r="I90" s="150">
        <f t="shared" si="15"/>
        <v>28.30396072252959</v>
      </c>
      <c r="J90" s="150">
        <f t="shared" si="15"/>
        <v>-2.6130850681632767</v>
      </c>
    </row>
    <row r="91" spans="1:10" ht="12.75">
      <c r="A91" s="116" t="s">
        <v>266</v>
      </c>
      <c r="B91" s="162">
        <v>214.887</v>
      </c>
      <c r="C91" s="162">
        <v>38.795</v>
      </c>
      <c r="D91" s="163">
        <f t="shared" si="13"/>
        <v>5539.0385358938</v>
      </c>
      <c r="E91" s="162">
        <v>236.143</v>
      </c>
      <c r="F91" s="162">
        <v>41.668</v>
      </c>
      <c r="G91" s="163">
        <f aca="true" t="shared" si="16" ref="G91:G96">(E91*1000)/F91</f>
        <v>5667.250647979265</v>
      </c>
      <c r="H91" s="150">
        <f aca="true" t="shared" si="17" ref="H91:J92">SUM(B91-E91)*100/E91</f>
        <v>-9.001325468042669</v>
      </c>
      <c r="I91" s="150">
        <f t="shared" si="17"/>
        <v>-6.894979360660453</v>
      </c>
      <c r="J91" s="150">
        <f t="shared" si="17"/>
        <v>-2.2623335378889626</v>
      </c>
    </row>
    <row r="92" spans="1:10" ht="12.75">
      <c r="A92" s="116" t="s">
        <v>247</v>
      </c>
      <c r="B92" s="162">
        <v>210.862</v>
      </c>
      <c r="C92" s="162">
        <v>25.665</v>
      </c>
      <c r="D92" s="163">
        <f t="shared" si="13"/>
        <v>8215.936099746737</v>
      </c>
      <c r="E92" s="162">
        <v>300.843</v>
      </c>
      <c r="F92" s="162">
        <v>65.071</v>
      </c>
      <c r="G92" s="163">
        <f t="shared" si="16"/>
        <v>4623.303775875582</v>
      </c>
      <c r="H92" s="150">
        <f t="shared" si="17"/>
        <v>-29.909620632688817</v>
      </c>
      <c r="I92" s="150">
        <f t="shared" si="17"/>
        <v>-60.55846690538028</v>
      </c>
      <c r="J92" s="150">
        <f t="shared" si="17"/>
        <v>77.707035878056</v>
      </c>
    </row>
    <row r="93" spans="1:10" ht="12.75">
      <c r="A93" s="116" t="s">
        <v>250</v>
      </c>
      <c r="B93" s="162">
        <v>134.216</v>
      </c>
      <c r="C93" s="162">
        <v>33.6</v>
      </c>
      <c r="D93" s="163">
        <f t="shared" si="13"/>
        <v>3994.523809523809</v>
      </c>
      <c r="E93" s="162">
        <v>65.268</v>
      </c>
      <c r="F93" s="162">
        <v>19.796</v>
      </c>
      <c r="G93" s="163">
        <f t="shared" si="16"/>
        <v>3297.029702970297</v>
      </c>
      <c r="H93" s="150">
        <f aca="true" t="shared" si="18" ref="H93:J96">SUM(B93-E93)*100/E93</f>
        <v>105.63829135257708</v>
      </c>
      <c r="I93" s="150">
        <f t="shared" si="18"/>
        <v>69.73125884016974</v>
      </c>
      <c r="J93" s="150">
        <f t="shared" si="18"/>
        <v>21.15522665522665</v>
      </c>
    </row>
    <row r="94" spans="1:10" ht="12.75">
      <c r="A94" s="116" t="s">
        <v>315</v>
      </c>
      <c r="B94" s="162">
        <v>101.543</v>
      </c>
      <c r="C94" s="162">
        <v>17.3</v>
      </c>
      <c r="D94" s="163">
        <f t="shared" si="13"/>
        <v>5869.537572254335</v>
      </c>
      <c r="E94" s="162">
        <v>62.59</v>
      </c>
      <c r="F94" s="162">
        <v>11.5</v>
      </c>
      <c r="G94" s="163">
        <f t="shared" si="16"/>
        <v>5442.608695652174</v>
      </c>
      <c r="H94" s="150">
        <f t="shared" si="18"/>
        <v>62.235181338872025</v>
      </c>
      <c r="I94" s="150">
        <f t="shared" si="18"/>
        <v>50.43478260869566</v>
      </c>
      <c r="J94" s="150">
        <f t="shared" si="18"/>
        <v>7.844195687689488</v>
      </c>
    </row>
    <row r="95" spans="1:10" ht="12.75">
      <c r="A95" s="116" t="s">
        <v>268</v>
      </c>
      <c r="B95" s="162">
        <v>93.057</v>
      </c>
      <c r="C95" s="162">
        <v>21.785</v>
      </c>
      <c r="D95" s="163">
        <f t="shared" si="13"/>
        <v>4271.608905210007</v>
      </c>
      <c r="E95" s="162">
        <v>113.878</v>
      </c>
      <c r="F95" s="162">
        <v>23.151</v>
      </c>
      <c r="G95" s="163">
        <f t="shared" si="16"/>
        <v>4918.923588613883</v>
      </c>
      <c r="H95" s="150">
        <f t="shared" si="18"/>
        <v>-18.283601749240415</v>
      </c>
      <c r="I95" s="150">
        <f t="shared" si="18"/>
        <v>-5.900393071573581</v>
      </c>
      <c r="J95" s="150">
        <f t="shared" si="18"/>
        <v>-13.159681620227907</v>
      </c>
    </row>
    <row r="96" spans="1:10" ht="12.75">
      <c r="A96" s="116" t="s">
        <v>259</v>
      </c>
      <c r="B96" s="162">
        <v>70.21</v>
      </c>
      <c r="C96" s="162">
        <v>4.98</v>
      </c>
      <c r="D96" s="163">
        <f t="shared" si="13"/>
        <v>14098.393574297188</v>
      </c>
      <c r="E96" s="162">
        <v>2.029</v>
      </c>
      <c r="F96" s="162">
        <v>0.144</v>
      </c>
      <c r="G96" s="163">
        <f t="shared" si="16"/>
        <v>14090.27777777778</v>
      </c>
      <c r="H96" s="150">
        <f t="shared" si="18"/>
        <v>3360.3252833908327</v>
      </c>
      <c r="I96" s="150">
        <f t="shared" si="18"/>
        <v>3358.333333333334</v>
      </c>
      <c r="J96" s="150">
        <f t="shared" si="18"/>
        <v>0.05759855587949096</v>
      </c>
    </row>
    <row r="97" spans="1:10" ht="12.75">
      <c r="A97" s="116" t="s">
        <v>251</v>
      </c>
      <c r="B97" s="162">
        <v>45.986</v>
      </c>
      <c r="C97" s="162">
        <v>3.569</v>
      </c>
      <c r="D97" s="163">
        <f t="shared" si="13"/>
        <v>12884.8416923508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</row>
    <row r="98" spans="1:10" ht="12.75">
      <c r="A98" s="116" t="s">
        <v>252</v>
      </c>
      <c r="B98" s="162">
        <v>40.05</v>
      </c>
      <c r="C98" s="162">
        <v>8.9</v>
      </c>
      <c r="D98" s="163">
        <f t="shared" si="13"/>
        <v>4500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</row>
    <row r="99" spans="1:10" ht="12.75">
      <c r="A99" s="116" t="s">
        <v>258</v>
      </c>
      <c r="B99" s="162">
        <v>26.434</v>
      </c>
      <c r="C99" s="162">
        <v>3.5</v>
      </c>
      <c r="D99" s="163">
        <f t="shared" si="13"/>
        <v>7552.571428571428</v>
      </c>
      <c r="E99" s="162">
        <v>26.752</v>
      </c>
      <c r="F99" s="162">
        <v>3.178</v>
      </c>
      <c r="G99" s="163">
        <f>(E99*1000)/F99</f>
        <v>8417.872876022657</v>
      </c>
      <c r="H99" s="150">
        <f>SUM(B99-E99)*100/E99</f>
        <v>-1.1886961722487959</v>
      </c>
      <c r="I99" s="150">
        <f>SUM(C99-F99)*100/F99</f>
        <v>10.132158590308372</v>
      </c>
      <c r="J99" s="150">
        <f>SUM(D99-G99)*100/G99</f>
        <v>-10.279336124401926</v>
      </c>
    </row>
    <row r="100" spans="1:10" ht="12.75">
      <c r="A100" s="165" t="s">
        <v>15</v>
      </c>
      <c r="B100" s="165">
        <f>SUM(B84:B99)</f>
        <v>5474.892</v>
      </c>
      <c r="C100" s="165">
        <f>SUM(C84:C99)</f>
        <v>707.2579999999999</v>
      </c>
      <c r="D100" s="166">
        <f t="shared" si="13"/>
        <v>7741.0110596133245</v>
      </c>
      <c r="E100" s="165">
        <f>SUM(E84:E99)</f>
        <v>6936.991000000002</v>
      </c>
      <c r="F100" s="165">
        <f>SUM(F84:F99)</f>
        <v>770.978</v>
      </c>
      <c r="G100" s="166">
        <f>(E100*1000)/F100</f>
        <v>8997.651035438108</v>
      </c>
      <c r="H100" s="167">
        <f aca="true" t="shared" si="19" ref="H100:J101">SUM(B100-E100)*100/E100</f>
        <v>-21.07684729589532</v>
      </c>
      <c r="I100" s="167">
        <f t="shared" si="19"/>
        <v>-8.264827271335891</v>
      </c>
      <c r="J100" s="167">
        <f t="shared" si="19"/>
        <v>-13.966311550374503</v>
      </c>
    </row>
    <row r="101" spans="1:10" ht="12.75">
      <c r="A101" s="168" t="s">
        <v>271</v>
      </c>
      <c r="B101" s="162">
        <f>B103-B100</f>
        <v>189.10800000000017</v>
      </c>
      <c r="C101" s="162">
        <f>C103-C100</f>
        <v>22.742000000000075</v>
      </c>
      <c r="D101" s="163">
        <f>(B101*1000)/C101</f>
        <v>8315.363644358436</v>
      </c>
      <c r="E101" s="162">
        <f>E103-E100</f>
        <v>696.150999999998</v>
      </c>
      <c r="F101" s="162">
        <f>F103-F100</f>
        <v>162.02200000000005</v>
      </c>
      <c r="G101" s="163">
        <f>(E101*1000)/F101</f>
        <v>4296.644900075285</v>
      </c>
      <c r="H101" s="150">
        <f t="shared" si="19"/>
        <v>-72.83520385663445</v>
      </c>
      <c r="I101" s="150">
        <f t="shared" si="19"/>
        <v>-85.96363456814503</v>
      </c>
      <c r="J101" s="150">
        <f t="shared" si="19"/>
        <v>93.5315539855932</v>
      </c>
    </row>
    <row r="102" spans="1:10" ht="12.75">
      <c r="A102" s="168"/>
      <c r="B102" s="162"/>
      <c r="C102" s="169"/>
      <c r="D102" s="169"/>
      <c r="E102" s="169"/>
      <c r="F102" s="169"/>
      <c r="G102" s="169"/>
      <c r="H102" s="150"/>
      <c r="I102" s="150"/>
      <c r="J102" s="150"/>
    </row>
    <row r="103" spans="1:10" ht="12.75">
      <c r="A103" s="171" t="s">
        <v>69</v>
      </c>
      <c r="B103" s="172">
        <f>B8</f>
        <v>5664</v>
      </c>
      <c r="C103" s="173">
        <f>C8</f>
        <v>730</v>
      </c>
      <c r="D103" s="174">
        <f>(B103*1000)/C103</f>
        <v>7758.904109589041</v>
      </c>
      <c r="E103" s="173">
        <f>E8</f>
        <v>7633.142</v>
      </c>
      <c r="F103" s="173">
        <f>F8</f>
        <v>933</v>
      </c>
      <c r="G103" s="174">
        <f>(E103*1000)/F103</f>
        <v>8181.288317256163</v>
      </c>
      <c r="H103" s="154">
        <f>SUM(B103-E103)*100/E103</f>
        <v>-25.797266708781258</v>
      </c>
      <c r="I103" s="154">
        <f>SUM(C103-F103)*100/F103</f>
        <v>-21.757770632368704</v>
      </c>
      <c r="J103" s="154">
        <f>SUM(D103-G103)*100/G103</f>
        <v>-5.1628079990314</v>
      </c>
    </row>
    <row r="104" spans="1:10" ht="12.75">
      <c r="A104" s="4" t="s">
        <v>155</v>
      </c>
      <c r="B104" s="3"/>
      <c r="C104" s="3"/>
      <c r="D104" s="3"/>
      <c r="E104" s="3"/>
      <c r="F104" s="3"/>
      <c r="G104" s="38"/>
      <c r="H104" s="3"/>
      <c r="I104" s="3"/>
      <c r="J104" s="3"/>
    </row>
    <row r="106" spans="1:10" ht="12.75">
      <c r="A106" s="502" t="s">
        <v>210</v>
      </c>
      <c r="B106" s="502"/>
      <c r="C106" s="502"/>
      <c r="D106" s="502"/>
      <c r="E106" s="502"/>
      <c r="F106" s="502"/>
      <c r="G106" s="502"/>
      <c r="H106" s="502"/>
      <c r="I106" s="502"/>
      <c r="J106" s="502"/>
    </row>
    <row r="107" spans="1:10" ht="12.75">
      <c r="A107" s="502" t="s">
        <v>65</v>
      </c>
      <c r="B107" s="502"/>
      <c r="C107" s="502"/>
      <c r="D107" s="502"/>
      <c r="E107" s="502"/>
      <c r="F107" s="502"/>
      <c r="G107" s="502"/>
      <c r="H107" s="502"/>
      <c r="I107" s="502"/>
      <c r="J107" s="502"/>
    </row>
    <row r="108" spans="1:10" ht="12.7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</row>
    <row r="109" spans="1:10" ht="12.75">
      <c r="A109" s="503" t="s">
        <v>208</v>
      </c>
      <c r="B109" s="504"/>
      <c r="C109" s="504"/>
      <c r="D109" s="113"/>
      <c r="E109" s="113"/>
      <c r="F109" s="113"/>
      <c r="G109" s="113"/>
      <c r="H109" s="113"/>
      <c r="I109" s="113"/>
      <c r="J109" s="113"/>
    </row>
    <row r="110" spans="1:10" ht="12.75">
      <c r="A110" s="3"/>
      <c r="B110" s="3"/>
      <c r="C110" s="3"/>
      <c r="D110" s="3"/>
      <c r="E110" s="3"/>
      <c r="F110" s="3"/>
      <c r="G110" s="38"/>
      <c r="H110" s="3"/>
      <c r="I110" s="3"/>
      <c r="J110" s="3"/>
    </row>
    <row r="111" spans="1:10" ht="12.75">
      <c r="A111" s="484" t="s">
        <v>66</v>
      </c>
      <c r="B111" s="499" t="str">
        <f>B3</f>
        <v>Jan a Jun/14</v>
      </c>
      <c r="C111" s="495"/>
      <c r="D111" s="495"/>
      <c r="E111" s="499" t="str">
        <f>E3</f>
        <v>Jan a Jun/13</v>
      </c>
      <c r="F111" s="495"/>
      <c r="G111" s="495"/>
      <c r="H111" s="496" t="s">
        <v>58</v>
      </c>
      <c r="I111" s="496"/>
      <c r="J111" s="496"/>
    </row>
    <row r="112" spans="1:10" ht="12.75">
      <c r="A112" s="498"/>
      <c r="B112" s="155" t="s">
        <v>1</v>
      </c>
      <c r="C112" s="147" t="s">
        <v>67</v>
      </c>
      <c r="D112" s="148" t="s">
        <v>60</v>
      </c>
      <c r="E112" s="147" t="s">
        <v>1</v>
      </c>
      <c r="F112" s="147" t="s">
        <v>67</v>
      </c>
      <c r="G112" s="146" t="s">
        <v>60</v>
      </c>
      <c r="H112" s="496" t="str">
        <f>H4</f>
        <v>(14/13)</v>
      </c>
      <c r="I112" s="496"/>
      <c r="J112" s="496"/>
    </row>
    <row r="113" spans="1:10" ht="12.75">
      <c r="A113" s="156"/>
      <c r="B113" s="155" t="s">
        <v>68</v>
      </c>
      <c r="C113" s="147" t="s">
        <v>62</v>
      </c>
      <c r="D113" s="148" t="s">
        <v>63</v>
      </c>
      <c r="E113" s="147" t="s">
        <v>68</v>
      </c>
      <c r="F113" s="147" t="s">
        <v>62</v>
      </c>
      <c r="G113" s="146" t="s">
        <v>63</v>
      </c>
      <c r="H113" s="147" t="s">
        <v>1</v>
      </c>
      <c r="I113" s="147" t="s">
        <v>59</v>
      </c>
      <c r="J113" s="118" t="s">
        <v>60</v>
      </c>
    </row>
    <row r="114" spans="1:10" ht="12.75">
      <c r="A114" s="161"/>
      <c r="B114" s="162"/>
      <c r="C114" s="162"/>
      <c r="D114" s="163"/>
      <c r="E114" s="162"/>
      <c r="F114" s="162"/>
      <c r="G114" s="164"/>
      <c r="H114" s="162"/>
      <c r="I114" s="162"/>
      <c r="J114" s="163"/>
    </row>
    <row r="115" spans="1:10" ht="12.75">
      <c r="A115" s="116" t="s">
        <v>249</v>
      </c>
      <c r="B115" s="116">
        <v>13238.321</v>
      </c>
      <c r="C115" s="116">
        <v>2348.66</v>
      </c>
      <c r="D115" s="163">
        <f aca="true" t="shared" si="20" ref="D115:D131">(B115*1000)/C115</f>
        <v>5636.542113375287</v>
      </c>
      <c r="E115" s="116">
        <v>12686.7</v>
      </c>
      <c r="F115" s="116">
        <v>1957.944</v>
      </c>
      <c r="G115" s="163">
        <f>(E115*1000)/F115</f>
        <v>6479.603093857639</v>
      </c>
      <c r="H115" s="150">
        <f>SUM(B115-E115)*100/E115</f>
        <v>4.348025885376017</v>
      </c>
      <c r="I115" s="150">
        <f>SUM(C115-F115)*100/F115</f>
        <v>19.955422627000562</v>
      </c>
      <c r="J115" s="150">
        <f>SUM(D115-G115)*100/G115</f>
        <v>-13.01099725200042</v>
      </c>
    </row>
    <row r="116" spans="1:10" ht="12.75">
      <c r="A116" s="116" t="s">
        <v>262</v>
      </c>
      <c r="B116" s="116">
        <v>8456.113</v>
      </c>
      <c r="C116" s="116">
        <v>1552.32</v>
      </c>
      <c r="D116" s="163">
        <f t="shared" si="20"/>
        <v>5447.403241599671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</row>
    <row r="117" spans="1:10" ht="12.75">
      <c r="A117" s="116" t="s">
        <v>260</v>
      </c>
      <c r="B117" s="116">
        <v>1970.135</v>
      </c>
      <c r="C117" s="116">
        <v>383.944</v>
      </c>
      <c r="D117" s="163">
        <f t="shared" si="20"/>
        <v>5131.308211614193</v>
      </c>
      <c r="E117" s="116">
        <v>1183.743</v>
      </c>
      <c r="F117" s="116">
        <v>231.215</v>
      </c>
      <c r="G117" s="163">
        <f aca="true" t="shared" si="21" ref="G117:G124">(E117*1000)/F117</f>
        <v>5119.663516640357</v>
      </c>
      <c r="H117" s="150">
        <f aca="true" t="shared" si="22" ref="H117:J124">SUM(B117-E117)*100/E117</f>
        <v>66.43266317097547</v>
      </c>
      <c r="I117" s="150">
        <f t="shared" si="22"/>
        <v>66.0549704820189</v>
      </c>
      <c r="J117" s="150">
        <f t="shared" si="22"/>
        <v>0.22745039661274544</v>
      </c>
    </row>
    <row r="118" spans="1:10" ht="12.75">
      <c r="A118" s="116" t="s">
        <v>248</v>
      </c>
      <c r="B118" s="116">
        <v>331.762</v>
      </c>
      <c r="C118" s="116">
        <v>48.679</v>
      </c>
      <c r="D118" s="163">
        <f t="shared" si="20"/>
        <v>6815.300232132952</v>
      </c>
      <c r="E118" s="116">
        <v>286.955</v>
      </c>
      <c r="F118" s="116">
        <v>51.463</v>
      </c>
      <c r="G118" s="163">
        <f t="shared" si="21"/>
        <v>5575.947768299555</v>
      </c>
      <c r="H118" s="150">
        <f t="shared" si="22"/>
        <v>15.614643410987792</v>
      </c>
      <c r="I118" s="150">
        <f t="shared" si="22"/>
        <v>-5.409711831801486</v>
      </c>
      <c r="J118" s="150">
        <f t="shared" si="22"/>
        <v>22.22675884590202</v>
      </c>
    </row>
    <row r="119" spans="1:10" ht="12.75">
      <c r="A119" s="116" t="s">
        <v>265</v>
      </c>
      <c r="B119" s="116">
        <v>240</v>
      </c>
      <c r="C119" s="116">
        <v>26.568</v>
      </c>
      <c r="D119" s="163">
        <f t="shared" si="20"/>
        <v>9033.423667570009</v>
      </c>
      <c r="E119" s="116">
        <v>268</v>
      </c>
      <c r="F119" s="116">
        <v>27</v>
      </c>
      <c r="G119" s="163">
        <f t="shared" si="21"/>
        <v>9925.925925925925</v>
      </c>
      <c r="H119" s="150">
        <f t="shared" si="22"/>
        <v>-10.447761194029852</v>
      </c>
      <c r="I119" s="150">
        <f t="shared" si="22"/>
        <v>-1.5999999999999948</v>
      </c>
      <c r="J119" s="150">
        <f t="shared" si="22"/>
        <v>-8.991627229705133</v>
      </c>
    </row>
    <row r="120" spans="1:10" ht="12.75">
      <c r="A120" s="116" t="s">
        <v>247</v>
      </c>
      <c r="B120" s="116">
        <v>239.289</v>
      </c>
      <c r="C120" s="116">
        <v>24.04</v>
      </c>
      <c r="D120" s="163">
        <f t="shared" si="20"/>
        <v>9953.785357737104</v>
      </c>
      <c r="E120" s="116">
        <v>497.525</v>
      </c>
      <c r="F120" s="116">
        <v>27.156</v>
      </c>
      <c r="G120" s="163">
        <f t="shared" si="21"/>
        <v>18320.997201355134</v>
      </c>
      <c r="H120" s="150">
        <f t="shared" si="22"/>
        <v>-51.904125420833125</v>
      </c>
      <c r="I120" s="150">
        <f t="shared" si="22"/>
        <v>-11.474443953454116</v>
      </c>
      <c r="J120" s="150">
        <f t="shared" si="22"/>
        <v>-45.67006780067157</v>
      </c>
    </row>
    <row r="121" spans="1:10" ht="12.75">
      <c r="A121" s="116" t="s">
        <v>273</v>
      </c>
      <c r="B121" s="116">
        <v>209.286</v>
      </c>
      <c r="C121" s="116">
        <v>42.6</v>
      </c>
      <c r="D121" s="163">
        <f t="shared" si="20"/>
        <v>4912.816901408451</v>
      </c>
      <c r="E121" s="116">
        <v>161.88</v>
      </c>
      <c r="F121" s="116">
        <v>28.4</v>
      </c>
      <c r="G121" s="163">
        <f t="shared" si="21"/>
        <v>5700</v>
      </c>
      <c r="H121" s="150">
        <f t="shared" si="22"/>
        <v>29.28465530022239</v>
      </c>
      <c r="I121" s="150">
        <f t="shared" si="22"/>
        <v>50.00000000000001</v>
      </c>
      <c r="J121" s="150">
        <f t="shared" si="22"/>
        <v>-13.810229799851745</v>
      </c>
    </row>
    <row r="122" spans="1:10" ht="12.75">
      <c r="A122" s="116" t="s">
        <v>266</v>
      </c>
      <c r="B122" s="116">
        <v>194.503</v>
      </c>
      <c r="C122" s="116">
        <v>19.391</v>
      </c>
      <c r="D122" s="163">
        <f t="shared" si="20"/>
        <v>10030.581197462741</v>
      </c>
      <c r="E122" s="116">
        <v>459.903</v>
      </c>
      <c r="F122" s="116">
        <v>38.847</v>
      </c>
      <c r="G122" s="163">
        <f t="shared" si="21"/>
        <v>11838.829253224187</v>
      </c>
      <c r="H122" s="150">
        <f t="shared" si="22"/>
        <v>-57.707820997036336</v>
      </c>
      <c r="I122" s="150">
        <f t="shared" si="22"/>
        <v>-50.08366154400598</v>
      </c>
      <c r="J122" s="150">
        <f t="shared" si="22"/>
        <v>-15.273875626417935</v>
      </c>
    </row>
    <row r="123" spans="1:10" ht="12.75">
      <c r="A123" s="116" t="s">
        <v>253</v>
      </c>
      <c r="B123" s="116">
        <v>120</v>
      </c>
      <c r="C123" s="116">
        <v>1</v>
      </c>
      <c r="D123" s="163">
        <f t="shared" si="20"/>
        <v>120000</v>
      </c>
      <c r="E123" s="116">
        <v>132</v>
      </c>
      <c r="F123" s="116">
        <v>1</v>
      </c>
      <c r="G123" s="163">
        <f t="shared" si="21"/>
        <v>132000</v>
      </c>
      <c r="H123" s="150">
        <f t="shared" si="22"/>
        <v>-9.090909090909092</v>
      </c>
      <c r="I123" s="150">
        <f t="shared" si="22"/>
        <v>0</v>
      </c>
      <c r="J123" s="150">
        <f t="shared" si="22"/>
        <v>-9.090909090909092</v>
      </c>
    </row>
    <row r="124" spans="1:10" ht="12.75">
      <c r="A124" s="116" t="s">
        <v>267</v>
      </c>
      <c r="B124" s="116">
        <v>114.271</v>
      </c>
      <c r="C124" s="116">
        <v>17.932</v>
      </c>
      <c r="D124" s="163">
        <f t="shared" si="20"/>
        <v>6372.462636627259</v>
      </c>
      <c r="E124" s="116">
        <v>71.072</v>
      </c>
      <c r="F124" s="116">
        <v>7.668</v>
      </c>
      <c r="G124" s="163">
        <f t="shared" si="21"/>
        <v>9268.648930620762</v>
      </c>
      <c r="H124" s="150">
        <f t="shared" si="22"/>
        <v>60.782023863124714</v>
      </c>
      <c r="I124" s="150">
        <f t="shared" si="22"/>
        <v>133.85498174230565</v>
      </c>
      <c r="J124" s="150">
        <f t="shared" si="22"/>
        <v>-31.247124750031215</v>
      </c>
    </row>
    <row r="125" spans="1:10" ht="12.75">
      <c r="A125" s="116" t="s">
        <v>312</v>
      </c>
      <c r="B125" s="116">
        <v>106.454</v>
      </c>
      <c r="C125" s="116">
        <v>19.32</v>
      </c>
      <c r="D125" s="163">
        <f t="shared" si="20"/>
        <v>5510.041407867495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</row>
    <row r="126" spans="1:10" ht="12.75">
      <c r="A126" s="116" t="s">
        <v>269</v>
      </c>
      <c r="B126" s="116">
        <v>64.28</v>
      </c>
      <c r="C126" s="116">
        <v>3.135</v>
      </c>
      <c r="D126" s="163">
        <f t="shared" si="20"/>
        <v>20503.98724082935</v>
      </c>
      <c r="E126" s="116">
        <v>45.767</v>
      </c>
      <c r="F126" s="116">
        <v>1.965</v>
      </c>
      <c r="G126" s="163">
        <f aca="true" t="shared" si="23" ref="G126:G131">(E126*1000)/F126</f>
        <v>23291.094147582695</v>
      </c>
      <c r="H126" s="150">
        <f aca="true" t="shared" si="24" ref="H126:J129">SUM(B126-E126)*100/E126</f>
        <v>40.45054296764043</v>
      </c>
      <c r="I126" s="150">
        <f t="shared" si="24"/>
        <v>59.54198473282441</v>
      </c>
      <c r="J126" s="150">
        <f t="shared" si="24"/>
        <v>-11.966406082483726</v>
      </c>
    </row>
    <row r="127" spans="1:10" ht="12.75">
      <c r="A127" s="116" t="s">
        <v>258</v>
      </c>
      <c r="B127" s="116">
        <v>58.981</v>
      </c>
      <c r="C127" s="116">
        <v>0.44</v>
      </c>
      <c r="D127" s="163">
        <f t="shared" si="20"/>
        <v>134047.72727272726</v>
      </c>
      <c r="E127" s="116">
        <v>232.556</v>
      </c>
      <c r="F127" s="116">
        <v>1.55</v>
      </c>
      <c r="G127" s="163">
        <f t="shared" si="23"/>
        <v>150036.12903225806</v>
      </c>
      <c r="H127" s="150">
        <f t="shared" si="24"/>
        <v>-74.63793666901735</v>
      </c>
      <c r="I127" s="150">
        <f t="shared" si="24"/>
        <v>-71.61290322580646</v>
      </c>
      <c r="J127" s="150">
        <f t="shared" si="24"/>
        <v>-10.656367811311139</v>
      </c>
    </row>
    <row r="128" spans="1:10" ht="12.75">
      <c r="A128" s="116" t="s">
        <v>268</v>
      </c>
      <c r="B128" s="116">
        <v>55.668</v>
      </c>
      <c r="C128" s="116">
        <v>3.517</v>
      </c>
      <c r="D128" s="163">
        <f t="shared" si="20"/>
        <v>15828.262723912425</v>
      </c>
      <c r="E128" s="116">
        <v>127.691</v>
      </c>
      <c r="F128" s="116">
        <v>6.485</v>
      </c>
      <c r="G128" s="163">
        <f t="shared" si="23"/>
        <v>19690.208172706243</v>
      </c>
      <c r="H128" s="150">
        <f t="shared" si="24"/>
        <v>-56.40413184954303</v>
      </c>
      <c r="I128" s="150">
        <f t="shared" si="24"/>
        <v>-45.767154973014655</v>
      </c>
      <c r="J128" s="150">
        <f t="shared" si="24"/>
        <v>-19.6135328530812</v>
      </c>
    </row>
    <row r="129" spans="1:10" ht="12.75">
      <c r="A129" s="116" t="s">
        <v>350</v>
      </c>
      <c r="B129" s="116">
        <v>32.31</v>
      </c>
      <c r="C129" s="116">
        <v>1.605</v>
      </c>
      <c r="D129" s="163">
        <f t="shared" si="20"/>
        <v>20130.84112149533</v>
      </c>
      <c r="E129" s="116">
        <v>24.096</v>
      </c>
      <c r="F129" s="116">
        <v>1.02</v>
      </c>
      <c r="G129" s="163">
        <f t="shared" si="23"/>
        <v>23623.529411764706</v>
      </c>
      <c r="H129" s="150">
        <f t="shared" si="24"/>
        <v>34.0886454183267</v>
      </c>
      <c r="I129" s="150">
        <f t="shared" si="24"/>
        <v>57.35294117647059</v>
      </c>
      <c r="J129" s="150">
        <f t="shared" si="24"/>
        <v>-14.784786089287698</v>
      </c>
    </row>
    <row r="130" spans="1:10" ht="12.75">
      <c r="A130" s="165" t="s">
        <v>15</v>
      </c>
      <c r="B130" s="165">
        <f>SUM(B115:B129)</f>
        <v>25431.373000000003</v>
      </c>
      <c r="C130" s="165">
        <f>SUM(C115:C129)</f>
        <v>4493.150999999999</v>
      </c>
      <c r="D130" s="166">
        <f t="shared" si="20"/>
        <v>5660.030789083209</v>
      </c>
      <c r="E130" s="165">
        <f>SUM(E115:E129)</f>
        <v>16177.888</v>
      </c>
      <c r="F130" s="165">
        <f>SUM(F115:F129)</f>
        <v>2381.713000000001</v>
      </c>
      <c r="G130" s="166">
        <f t="shared" si="23"/>
        <v>6792.543014208678</v>
      </c>
      <c r="H130" s="167">
        <f aca="true" t="shared" si="25" ref="H130:J131">SUM(B130-E130)*100/E130</f>
        <v>57.19834999475829</v>
      </c>
      <c r="I130" s="167">
        <f t="shared" si="25"/>
        <v>88.6520752080539</v>
      </c>
      <c r="J130" s="167">
        <f t="shared" si="25"/>
        <v>-16.672875280384293</v>
      </c>
    </row>
    <row r="131" spans="1:10" ht="12.75">
      <c r="A131" s="168" t="s">
        <v>271</v>
      </c>
      <c r="B131" s="162">
        <f>B133-B130</f>
        <v>64.62699999999677</v>
      </c>
      <c r="C131" s="162">
        <f>C133-C130</f>
        <v>8.84900000000107</v>
      </c>
      <c r="D131" s="163">
        <f t="shared" si="20"/>
        <v>7303.311108598594</v>
      </c>
      <c r="E131" s="162">
        <f>E133-E130</f>
        <v>115.11199999999917</v>
      </c>
      <c r="F131" s="162">
        <f>F133-F130</f>
        <v>9.286999999998898</v>
      </c>
      <c r="G131" s="163">
        <f t="shared" si="23"/>
        <v>12394.960697750925</v>
      </c>
      <c r="H131" s="150">
        <f t="shared" si="25"/>
        <v>-43.857286816320425</v>
      </c>
      <c r="I131" s="150">
        <f t="shared" si="25"/>
        <v>-4.716270054892647</v>
      </c>
      <c r="J131" s="150">
        <f t="shared" si="25"/>
        <v>-41.07838429916292</v>
      </c>
    </row>
    <row r="132" spans="1:10" ht="12.75">
      <c r="A132" s="168"/>
      <c r="B132" s="162"/>
      <c r="C132" s="169"/>
      <c r="D132" s="169"/>
      <c r="E132" s="169"/>
      <c r="F132" s="169"/>
      <c r="G132" s="169"/>
      <c r="H132" s="150"/>
      <c r="I132" s="150"/>
      <c r="J132" s="150"/>
    </row>
    <row r="133" spans="1:10" ht="12.75">
      <c r="A133" s="171" t="s">
        <v>69</v>
      </c>
      <c r="B133" s="172">
        <f>B9</f>
        <v>25496</v>
      </c>
      <c r="C133" s="172">
        <f>C9</f>
        <v>4502</v>
      </c>
      <c r="D133" s="174">
        <f>(B133*1000)/C133</f>
        <v>5663.260772989783</v>
      </c>
      <c r="E133" s="173">
        <f>E9</f>
        <v>16293</v>
      </c>
      <c r="F133" s="173">
        <f>F9</f>
        <v>2391</v>
      </c>
      <c r="G133" s="174">
        <f>(E133*1000)/F133</f>
        <v>6814.3036386449185</v>
      </c>
      <c r="H133" s="154">
        <f>SUM(B133-E133)*100/E133</f>
        <v>56.48437979500399</v>
      </c>
      <c r="I133" s="154">
        <f>SUM(C133-F133)*100/F133</f>
        <v>88.28941865328315</v>
      </c>
      <c r="J133" s="154">
        <f>SUM(D133-G133)*100/G133</f>
        <v>-16.8915699489439</v>
      </c>
    </row>
    <row r="134" spans="1:10" ht="12.75">
      <c r="A134" s="4" t="s">
        <v>155</v>
      </c>
      <c r="B134" s="3"/>
      <c r="C134" s="3"/>
      <c r="D134" s="3"/>
      <c r="E134" s="3"/>
      <c r="F134" s="3"/>
      <c r="G134" s="38"/>
      <c r="H134" s="3"/>
      <c r="I134" s="3"/>
      <c r="J134" s="3"/>
    </row>
  </sheetData>
  <mergeCells count="38">
    <mergeCell ref="A106:J106"/>
    <mergeCell ref="A107:J107"/>
    <mergeCell ref="A109:C109"/>
    <mergeCell ref="A111:A112"/>
    <mergeCell ref="B111:D111"/>
    <mergeCell ref="E111:G111"/>
    <mergeCell ref="H111:J111"/>
    <mergeCell ref="H112:J112"/>
    <mergeCell ref="A76:J76"/>
    <mergeCell ref="A77:J77"/>
    <mergeCell ref="A79:C79"/>
    <mergeCell ref="A81:A82"/>
    <mergeCell ref="B81:D81"/>
    <mergeCell ref="E81:G81"/>
    <mergeCell ref="H81:J81"/>
    <mergeCell ref="H82:J82"/>
    <mergeCell ref="A47:J47"/>
    <mergeCell ref="A48:J48"/>
    <mergeCell ref="A52:A53"/>
    <mergeCell ref="B52:D52"/>
    <mergeCell ref="E52:G52"/>
    <mergeCell ref="H52:J52"/>
    <mergeCell ref="H53:J53"/>
    <mergeCell ref="A50:C50"/>
    <mergeCell ref="A18:J18"/>
    <mergeCell ref="A19:J19"/>
    <mergeCell ref="A23:A24"/>
    <mergeCell ref="B23:D23"/>
    <mergeCell ref="E23:G23"/>
    <mergeCell ref="H23:J23"/>
    <mergeCell ref="H24:J24"/>
    <mergeCell ref="A21:C21"/>
    <mergeCell ref="A1:J1"/>
    <mergeCell ref="A3:A4"/>
    <mergeCell ref="B3:D3"/>
    <mergeCell ref="E3:G3"/>
    <mergeCell ref="H3:J3"/>
    <mergeCell ref="H4:J4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2:D103 D74 D100:D101 D130:D133" formula="1"/>
    <ignoredError sqref="H7:J7 D7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21.7109375" style="349" customWidth="1"/>
    <col min="2" max="7" width="11.7109375" style="349" customWidth="1"/>
    <col min="8" max="16384" width="9.140625" style="349" customWidth="1"/>
  </cols>
  <sheetData>
    <row r="1" spans="1:7" ht="19.5" customHeight="1">
      <c r="A1" s="483" t="s">
        <v>327</v>
      </c>
      <c r="B1" s="483"/>
      <c r="C1" s="483"/>
      <c r="D1" s="483"/>
      <c r="E1" s="483"/>
      <c r="F1" s="483"/>
      <c r="G1" s="483"/>
    </row>
    <row r="2" ht="19.5" customHeight="1"/>
    <row r="3" spans="1:7" ht="19.5" customHeight="1">
      <c r="A3" s="484" t="s">
        <v>157</v>
      </c>
      <c r="B3" s="494" t="s">
        <v>348</v>
      </c>
      <c r="C3" s="495"/>
      <c r="D3" s="494" t="s">
        <v>347</v>
      </c>
      <c r="E3" s="495"/>
      <c r="F3" s="496" t="s">
        <v>58</v>
      </c>
      <c r="G3" s="496"/>
    </row>
    <row r="4" spans="1:7" ht="19.5" customHeight="1">
      <c r="A4" s="485"/>
      <c r="B4" s="146" t="s">
        <v>1</v>
      </c>
      <c r="C4" s="146" t="s">
        <v>59</v>
      </c>
      <c r="D4" s="146" t="s">
        <v>1</v>
      </c>
      <c r="E4" s="146" t="s">
        <v>59</v>
      </c>
      <c r="F4" s="495" t="s">
        <v>298</v>
      </c>
      <c r="G4" s="495"/>
    </row>
    <row r="5" spans="1:7" ht="19.5" customHeight="1">
      <c r="A5" s="121"/>
      <c r="B5" s="147" t="s">
        <v>232</v>
      </c>
      <c r="C5" s="147" t="s">
        <v>233</v>
      </c>
      <c r="D5" s="147" t="s">
        <v>232</v>
      </c>
      <c r="E5" s="147" t="s">
        <v>233</v>
      </c>
      <c r="F5" s="147" t="s">
        <v>1</v>
      </c>
      <c r="G5" s="147" t="s">
        <v>59</v>
      </c>
    </row>
    <row r="6" spans="1:7" ht="19.5" customHeight="1">
      <c r="A6" s="350" t="s">
        <v>147</v>
      </c>
      <c r="B6" s="351">
        <v>34635</v>
      </c>
      <c r="C6" s="351">
        <v>256.95</v>
      </c>
      <c r="D6" s="351">
        <v>133164</v>
      </c>
      <c r="E6" s="351">
        <v>489.65</v>
      </c>
      <c r="F6" s="352">
        <f aca="true" t="shared" si="0" ref="F6:G11">SUM(B6-D6)*100/D6</f>
        <v>-73.99071821212941</v>
      </c>
      <c r="G6" s="352">
        <f t="shared" si="0"/>
        <v>-47.523741447973045</v>
      </c>
    </row>
    <row r="7" spans="1:7" ht="19.5" customHeight="1">
      <c r="A7" s="350" t="s">
        <v>274</v>
      </c>
      <c r="B7" s="351">
        <v>575</v>
      </c>
      <c r="C7" s="351">
        <v>2</v>
      </c>
      <c r="D7" s="351">
        <v>1662</v>
      </c>
      <c r="E7" s="351">
        <v>5.666666666666667</v>
      </c>
      <c r="F7" s="352">
        <f t="shared" si="0"/>
        <v>-65.40312876052948</v>
      </c>
      <c r="G7" s="352">
        <f t="shared" si="0"/>
        <v>-64.70588235294117</v>
      </c>
    </row>
    <row r="8" spans="1:7" ht="19.5" customHeight="1">
      <c r="A8" s="350" t="s">
        <v>64</v>
      </c>
      <c r="B8" s="342">
        <v>80957</v>
      </c>
      <c r="C8" s="342">
        <v>369.54666666666657</v>
      </c>
      <c r="D8" s="342">
        <v>128699</v>
      </c>
      <c r="E8" s="342">
        <v>125.14666666666668</v>
      </c>
      <c r="F8" s="352">
        <f t="shared" si="0"/>
        <v>-37.09585933068633</v>
      </c>
      <c r="G8" s="352">
        <f t="shared" si="0"/>
        <v>195.29085872576167</v>
      </c>
    </row>
    <row r="9" spans="1:7" ht="19.5" customHeight="1">
      <c r="A9" s="350" t="s">
        <v>213</v>
      </c>
      <c r="B9" s="342">
        <v>5829072</v>
      </c>
      <c r="C9" s="342">
        <v>20777.033333333333</v>
      </c>
      <c r="D9" s="342">
        <v>3884438</v>
      </c>
      <c r="E9" s="342">
        <v>16521.266666666666</v>
      </c>
      <c r="F9" s="352">
        <f t="shared" si="0"/>
        <v>50.06217115577594</v>
      </c>
      <c r="G9" s="352">
        <f t="shared" si="0"/>
        <v>25.759324345590933</v>
      </c>
    </row>
    <row r="10" spans="1:7" ht="19.5" customHeight="1">
      <c r="A10" s="350" t="s">
        <v>246</v>
      </c>
      <c r="B10" s="342">
        <v>23019259</v>
      </c>
      <c r="C10" s="342">
        <v>23181.39833333333</v>
      </c>
      <c r="D10" s="342">
        <v>12933993</v>
      </c>
      <c r="E10" s="342">
        <v>13119.135166666665</v>
      </c>
      <c r="F10" s="352">
        <f t="shared" si="0"/>
        <v>77.97488370374099</v>
      </c>
      <c r="G10" s="352">
        <f t="shared" si="0"/>
        <v>76.6991348045033</v>
      </c>
    </row>
    <row r="11" spans="1:7" ht="19.5" customHeight="1">
      <c r="A11" s="353" t="s">
        <v>2</v>
      </c>
      <c r="B11" s="173">
        <f>SUM(B6:B10)</f>
        <v>28964498</v>
      </c>
      <c r="C11" s="173">
        <f>SUM(C6:C10)</f>
        <v>44586.92833333333</v>
      </c>
      <c r="D11" s="173">
        <f>SUM(D6:D10)</f>
        <v>17081956</v>
      </c>
      <c r="E11" s="173">
        <f>SUM(E6:E10)</f>
        <v>30260.865166666663</v>
      </c>
      <c r="F11" s="354">
        <f t="shared" si="0"/>
        <v>69.56195180458256</v>
      </c>
      <c r="G11" s="354">
        <f t="shared" si="0"/>
        <v>47.341882288439315</v>
      </c>
    </row>
    <row r="12" spans="1:7" ht="19.5" customHeight="1">
      <c r="A12" s="4" t="s">
        <v>155</v>
      </c>
      <c r="B12" s="3"/>
      <c r="C12" s="3"/>
      <c r="D12" s="3"/>
      <c r="E12" s="3"/>
      <c r="F12" s="3"/>
      <c r="G12" s="3"/>
    </row>
    <row r="13" spans="1:7" ht="12" customHeight="1">
      <c r="A13" s="247"/>
      <c r="B13" s="3"/>
      <c r="C13" s="3"/>
      <c r="D13" s="3"/>
      <c r="E13" s="3"/>
      <c r="F13" s="3"/>
      <c r="G13" s="3"/>
    </row>
    <row r="14" spans="1:7" ht="12" customHeight="1">
      <c r="A14" s="247"/>
      <c r="B14" s="3"/>
      <c r="C14" s="3"/>
      <c r="D14" s="3"/>
      <c r="E14" s="3"/>
      <c r="F14" s="3"/>
      <c r="G14" s="3"/>
    </row>
    <row r="15" spans="1:7" ht="12" customHeight="1">
      <c r="A15" s="247"/>
      <c r="B15" s="3"/>
      <c r="C15" s="3"/>
      <c r="D15" s="3"/>
      <c r="E15" s="3"/>
      <c r="F15" s="3"/>
      <c r="G15" s="3"/>
    </row>
    <row r="16" spans="1:7" ht="12" customHeight="1">
      <c r="A16" s="247"/>
      <c r="B16" s="3"/>
      <c r="C16" s="3"/>
      <c r="D16" s="3"/>
      <c r="E16" s="3"/>
      <c r="F16" s="3"/>
      <c r="G16" s="3"/>
    </row>
    <row r="17" spans="1:7" ht="12" customHeight="1">
      <c r="A17" s="247"/>
      <c r="B17" s="3"/>
      <c r="C17" s="3"/>
      <c r="D17" s="3"/>
      <c r="E17" s="3"/>
      <c r="F17" s="3"/>
      <c r="G17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330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331</v>
      </c>
      <c r="B3" s="521"/>
      <c r="C3" s="521"/>
      <c r="D3" s="521"/>
      <c r="E3" s="521"/>
      <c r="F3" s="521"/>
      <c r="G3" s="521"/>
      <c r="H3" s="521"/>
      <c r="I3" s="521"/>
    </row>
    <row r="4" spans="1:9" ht="18" customHeight="1">
      <c r="A4" s="522">
        <v>41760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244632</v>
      </c>
      <c r="C9" s="317">
        <f t="shared" si="0"/>
        <v>869291</v>
      </c>
      <c r="D9" s="317">
        <f t="shared" si="0"/>
        <v>1001078</v>
      </c>
      <c r="E9" s="317">
        <f t="shared" si="0"/>
        <v>3090511</v>
      </c>
      <c r="F9" s="317">
        <f t="shared" si="0"/>
        <v>22697</v>
      </c>
      <c r="G9" s="317">
        <f t="shared" si="0"/>
        <v>295</v>
      </c>
      <c r="H9" s="317">
        <f t="shared" si="0"/>
        <v>22992</v>
      </c>
      <c r="I9" s="340">
        <f aca="true" t="shared" si="1" ref="I9:I27">(H9/D9)*1000</f>
        <v>22.967241313863656</v>
      </c>
    </row>
    <row r="10" spans="1:9" ht="22.5" customHeight="1">
      <c r="A10" s="360" t="s">
        <v>240</v>
      </c>
      <c r="B10" s="318">
        <v>137379</v>
      </c>
      <c r="C10" s="319">
        <v>480826</v>
      </c>
      <c r="D10" s="320">
        <v>503881</v>
      </c>
      <c r="E10" s="341">
        <v>1511643</v>
      </c>
      <c r="F10" s="271">
        <v>10874</v>
      </c>
      <c r="G10" s="271">
        <v>0</v>
      </c>
      <c r="H10" s="342">
        <f aca="true" t="shared" si="2" ref="H10:H16">F10+G10</f>
        <v>10874</v>
      </c>
      <c r="I10" s="343">
        <f t="shared" si="1"/>
        <v>21.58049221939307</v>
      </c>
    </row>
    <row r="11" spans="1:9" ht="27.75" customHeight="1">
      <c r="A11" s="361" t="s">
        <v>241</v>
      </c>
      <c r="B11" s="318">
        <v>26163</v>
      </c>
      <c r="C11" s="319">
        <v>104651</v>
      </c>
      <c r="D11" s="320">
        <v>174554</v>
      </c>
      <c r="E11" s="344">
        <v>610939</v>
      </c>
      <c r="F11" s="271">
        <v>5814</v>
      </c>
      <c r="G11" s="271">
        <v>0</v>
      </c>
      <c r="H11" s="342">
        <f t="shared" si="2"/>
        <v>5814</v>
      </c>
      <c r="I11" s="343">
        <f t="shared" si="1"/>
        <v>33.30774430835157</v>
      </c>
    </row>
    <row r="12" spans="1:9" ht="27.75" customHeight="1">
      <c r="A12" s="361" t="s">
        <v>277</v>
      </c>
      <c r="B12" s="318">
        <v>76073</v>
      </c>
      <c r="C12" s="319">
        <v>266255</v>
      </c>
      <c r="D12" s="320">
        <v>285838</v>
      </c>
      <c r="E12" s="344">
        <v>857514</v>
      </c>
      <c r="F12" s="271">
        <v>5374</v>
      </c>
      <c r="G12" s="271">
        <v>192</v>
      </c>
      <c r="H12" s="342">
        <f t="shared" si="2"/>
        <v>5566</v>
      </c>
      <c r="I12" s="343">
        <f t="shared" si="1"/>
        <v>19.472568377892372</v>
      </c>
    </row>
    <row r="13" spans="1:9" ht="21.75" customHeight="1">
      <c r="A13" s="361" t="s">
        <v>242</v>
      </c>
      <c r="B13" s="318">
        <v>5017</v>
      </c>
      <c r="C13" s="319">
        <v>17559</v>
      </c>
      <c r="D13" s="321">
        <v>36805</v>
      </c>
      <c r="E13" s="344">
        <v>110415</v>
      </c>
      <c r="F13" s="271">
        <v>635</v>
      </c>
      <c r="G13" s="272">
        <v>103</v>
      </c>
      <c r="H13" s="342">
        <f t="shared" si="2"/>
        <v>738</v>
      </c>
      <c r="I13" s="343">
        <f t="shared" si="1"/>
        <v>20.051623420730877</v>
      </c>
    </row>
    <row r="14" spans="1:9" ht="22.5" customHeight="1">
      <c r="A14" s="339" t="s">
        <v>44</v>
      </c>
      <c r="B14" s="322">
        <v>41228</v>
      </c>
      <c r="C14" s="322">
        <v>138857</v>
      </c>
      <c r="D14" s="323">
        <v>447355</v>
      </c>
      <c r="E14" s="323">
        <v>1148377</v>
      </c>
      <c r="F14" s="345">
        <v>2858</v>
      </c>
      <c r="G14" s="317">
        <v>9350</v>
      </c>
      <c r="H14" s="346">
        <f t="shared" si="2"/>
        <v>12208</v>
      </c>
      <c r="I14" s="340">
        <f t="shared" si="1"/>
        <v>27.2892892669133</v>
      </c>
    </row>
    <row r="15" spans="1:9" ht="22.5" customHeight="1">
      <c r="A15" s="339" t="s">
        <v>45</v>
      </c>
      <c r="B15" s="322">
        <v>10167</v>
      </c>
      <c r="C15" s="322">
        <v>39798.8</v>
      </c>
      <c r="D15" s="323">
        <v>152665</v>
      </c>
      <c r="E15" s="323">
        <v>458607</v>
      </c>
      <c r="F15" s="345">
        <v>4233.8</v>
      </c>
      <c r="G15" s="317">
        <v>0</v>
      </c>
      <c r="H15" s="346">
        <f t="shared" si="2"/>
        <v>4233.8</v>
      </c>
      <c r="I15" s="340">
        <f t="shared" si="1"/>
        <v>27.7326171683097</v>
      </c>
    </row>
    <row r="16" spans="1:9" ht="22.5" customHeight="1">
      <c r="A16" s="339" t="s">
        <v>72</v>
      </c>
      <c r="B16" s="322">
        <v>23705</v>
      </c>
      <c r="C16" s="322">
        <v>76700</v>
      </c>
      <c r="D16" s="323">
        <v>34335</v>
      </c>
      <c r="E16" s="323">
        <v>111200</v>
      </c>
      <c r="F16" s="345">
        <v>545</v>
      </c>
      <c r="G16" s="317">
        <v>0</v>
      </c>
      <c r="H16" s="346">
        <f t="shared" si="2"/>
        <v>545</v>
      </c>
      <c r="I16" s="340">
        <f t="shared" si="1"/>
        <v>15.873015873015872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1217.8000000000002</v>
      </c>
      <c r="G17" s="322">
        <f t="shared" si="3"/>
        <v>769.5</v>
      </c>
      <c r="H17" s="322">
        <f t="shared" si="3"/>
        <v>1987.3000000000002</v>
      </c>
      <c r="I17" s="340">
        <f t="shared" si="1"/>
        <v>14.77424539684829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456.6</v>
      </c>
      <c r="G18" s="317">
        <v>0</v>
      </c>
      <c r="H18" s="351">
        <f>SUM(F18:G18)</f>
        <v>456.6</v>
      </c>
      <c r="I18" s="343">
        <f t="shared" si="1"/>
        <v>38.504026647552394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761.2</v>
      </c>
      <c r="G19" s="317">
        <v>0</v>
      </c>
      <c r="H19" s="351">
        <f>SUM(F19:G19)</f>
        <v>761.2</v>
      </c>
      <c r="I19" s="343">
        <f t="shared" si="1"/>
        <v>7.729982726352316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769.5</v>
      </c>
      <c r="H20" s="351">
        <f>SUM(F20:G20)</f>
        <v>769.5</v>
      </c>
      <c r="I20" s="343">
        <f t="shared" si="1"/>
        <v>31.825269139621735</v>
      </c>
    </row>
    <row r="21" spans="1:9" ht="22.5" customHeight="1">
      <c r="A21" s="339" t="s">
        <v>47</v>
      </c>
      <c r="B21" s="322">
        <v>5510</v>
      </c>
      <c r="C21" s="322">
        <v>8634.2</v>
      </c>
      <c r="D21" s="323">
        <v>99137</v>
      </c>
      <c r="E21" s="323">
        <v>155347.7</v>
      </c>
      <c r="F21" s="345">
        <v>0</v>
      </c>
      <c r="G21" s="317">
        <v>1625</v>
      </c>
      <c r="H21" s="346">
        <f aca="true" t="shared" si="4" ref="H21:H26">F21+G21</f>
        <v>1625</v>
      </c>
      <c r="I21" s="340">
        <f t="shared" si="1"/>
        <v>16.391458284999548</v>
      </c>
    </row>
    <row r="22" spans="1:9" ht="22.5" customHeight="1">
      <c r="A22" s="339" t="s">
        <v>73</v>
      </c>
      <c r="B22" s="317">
        <v>1603</v>
      </c>
      <c r="C22" s="317">
        <v>3715.8</v>
      </c>
      <c r="D22" s="317">
        <v>20585</v>
      </c>
      <c r="E22" s="317">
        <v>47258.1</v>
      </c>
      <c r="F22" s="345">
        <v>2.1</v>
      </c>
      <c r="G22" s="317">
        <v>167.7</v>
      </c>
      <c r="H22" s="346">
        <f t="shared" si="4"/>
        <v>169.79999999999998</v>
      </c>
      <c r="I22" s="340">
        <f t="shared" si="1"/>
        <v>8.248724799611367</v>
      </c>
    </row>
    <row r="23" spans="1:9" ht="22.5" customHeight="1">
      <c r="A23" s="339" t="s">
        <v>115</v>
      </c>
      <c r="B23" s="317">
        <v>1725</v>
      </c>
      <c r="C23" s="317">
        <v>6696.6</v>
      </c>
      <c r="D23" s="317">
        <v>6024.3</v>
      </c>
      <c r="E23" s="317">
        <v>27826.8</v>
      </c>
      <c r="F23" s="345">
        <v>261.8</v>
      </c>
      <c r="G23" s="317">
        <v>0</v>
      </c>
      <c r="H23" s="346">
        <f t="shared" si="4"/>
        <v>261.8</v>
      </c>
      <c r="I23" s="340">
        <f t="shared" si="1"/>
        <v>43.457331142207394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14221.3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0</v>
      </c>
      <c r="C25" s="317">
        <v>0</v>
      </c>
      <c r="D25" s="317">
        <v>13217</v>
      </c>
      <c r="E25" s="317">
        <v>27755.7</v>
      </c>
      <c r="F25" s="345">
        <v>308.4</v>
      </c>
      <c r="G25" s="317">
        <v>0</v>
      </c>
      <c r="H25" s="346">
        <f t="shared" si="4"/>
        <v>308.4</v>
      </c>
      <c r="I25" s="340">
        <f t="shared" si="1"/>
        <v>23.333585533782248</v>
      </c>
    </row>
    <row r="26" spans="1:9" ht="22.5" customHeight="1">
      <c r="A26" s="347" t="s">
        <v>48</v>
      </c>
      <c r="B26" s="317">
        <v>345</v>
      </c>
      <c r="C26" s="317">
        <v>938.4</v>
      </c>
      <c r="D26" s="317">
        <v>10783</v>
      </c>
      <c r="E26" s="317">
        <v>27604.5</v>
      </c>
      <c r="F26" s="345">
        <v>110.6</v>
      </c>
      <c r="G26" s="317">
        <v>3</v>
      </c>
      <c r="H26" s="346">
        <f t="shared" si="4"/>
        <v>113.6</v>
      </c>
      <c r="I26" s="340">
        <f t="shared" si="1"/>
        <v>10.535101548734119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341504.4</v>
      </c>
      <c r="C27" s="348">
        <f t="shared" si="5"/>
        <v>1186626.3</v>
      </c>
      <c r="D27" s="348">
        <f t="shared" si="5"/>
        <v>1926073.4000000001</v>
      </c>
      <c r="E27" s="348">
        <f t="shared" si="5"/>
        <v>5417626.199999999</v>
      </c>
      <c r="F27" s="348">
        <f t="shared" si="5"/>
        <v>32234.499999999996</v>
      </c>
      <c r="G27" s="348">
        <f t="shared" si="5"/>
        <v>12331.900000000001</v>
      </c>
      <c r="H27" s="348">
        <f t="shared" si="5"/>
        <v>44566.40000000001</v>
      </c>
      <c r="I27" s="362">
        <f t="shared" si="1"/>
        <v>23.138474369668366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278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167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22">
        <v>41609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193981</v>
      </c>
      <c r="C9" s="317">
        <f t="shared" si="0"/>
        <v>693617</v>
      </c>
      <c r="D9" s="317">
        <f t="shared" si="0"/>
        <v>1037797</v>
      </c>
      <c r="E9" s="317">
        <f t="shared" si="0"/>
        <v>3198098</v>
      </c>
      <c r="F9" s="317">
        <f t="shared" si="0"/>
        <v>27380</v>
      </c>
      <c r="G9" s="317">
        <f t="shared" si="0"/>
        <v>280</v>
      </c>
      <c r="H9" s="317">
        <f t="shared" si="0"/>
        <v>27660</v>
      </c>
      <c r="I9" s="340">
        <f aca="true" t="shared" si="1" ref="I9:I26">(H9/D9)*1000</f>
        <v>26.65261125248965</v>
      </c>
    </row>
    <row r="10" spans="1:9" ht="22.5" customHeight="1">
      <c r="A10" s="360" t="s">
        <v>240</v>
      </c>
      <c r="B10" s="318">
        <v>117969</v>
      </c>
      <c r="C10" s="319">
        <v>412890</v>
      </c>
      <c r="D10" s="320">
        <v>521187</v>
      </c>
      <c r="E10" s="341">
        <v>1563561</v>
      </c>
      <c r="F10" s="271">
        <v>13355</v>
      </c>
      <c r="G10" s="271">
        <v>0</v>
      </c>
      <c r="H10" s="342">
        <f aca="true" t="shared" si="2" ref="H10:H16">F10+G10</f>
        <v>13355</v>
      </c>
      <c r="I10" s="343">
        <f t="shared" si="1"/>
        <v>25.624200143134807</v>
      </c>
    </row>
    <row r="11" spans="1:9" ht="27.75" customHeight="1">
      <c r="A11" s="361" t="s">
        <v>241</v>
      </c>
      <c r="B11" s="318">
        <v>29368</v>
      </c>
      <c r="C11" s="319">
        <v>117472</v>
      </c>
      <c r="D11" s="320">
        <v>169415</v>
      </c>
      <c r="E11" s="344">
        <v>592952</v>
      </c>
      <c r="F11" s="271">
        <v>5213</v>
      </c>
      <c r="G11" s="271">
        <v>0</v>
      </c>
      <c r="H11" s="342">
        <f t="shared" si="2"/>
        <v>5213</v>
      </c>
      <c r="I11" s="343">
        <f t="shared" si="1"/>
        <v>30.7705929227046</v>
      </c>
    </row>
    <row r="12" spans="1:9" ht="27.75" customHeight="1">
      <c r="A12" s="361" t="s">
        <v>277</v>
      </c>
      <c r="B12" s="318">
        <v>42416</v>
      </c>
      <c r="C12" s="319">
        <v>148457</v>
      </c>
      <c r="D12" s="320">
        <v>309593</v>
      </c>
      <c r="E12" s="344">
        <v>928779</v>
      </c>
      <c r="F12" s="271">
        <v>8133</v>
      </c>
      <c r="G12" s="271">
        <v>182</v>
      </c>
      <c r="H12" s="342">
        <f t="shared" si="2"/>
        <v>8315</v>
      </c>
      <c r="I12" s="343">
        <f t="shared" si="1"/>
        <v>26.857842393077362</v>
      </c>
    </row>
    <row r="13" spans="1:9" ht="30.75" customHeight="1">
      <c r="A13" s="361" t="s">
        <v>242</v>
      </c>
      <c r="B13" s="318">
        <v>4228</v>
      </c>
      <c r="C13" s="319">
        <v>14798</v>
      </c>
      <c r="D13" s="321">
        <v>37602</v>
      </c>
      <c r="E13" s="344">
        <v>112806</v>
      </c>
      <c r="F13" s="271">
        <v>679</v>
      </c>
      <c r="G13" s="272">
        <v>98</v>
      </c>
      <c r="H13" s="342">
        <f t="shared" si="2"/>
        <v>777</v>
      </c>
      <c r="I13" s="343">
        <f t="shared" si="1"/>
        <v>20.663794479017074</v>
      </c>
    </row>
    <row r="14" spans="1:9" ht="22.5" customHeight="1">
      <c r="A14" s="339" t="s">
        <v>44</v>
      </c>
      <c r="B14" s="322">
        <v>45915</v>
      </c>
      <c r="C14" s="322">
        <v>151582</v>
      </c>
      <c r="D14" s="323">
        <v>453167</v>
      </c>
      <c r="E14" s="323">
        <v>1169662</v>
      </c>
      <c r="F14" s="345">
        <v>3486</v>
      </c>
      <c r="G14" s="317">
        <v>8211</v>
      </c>
      <c r="H14" s="346">
        <f t="shared" si="2"/>
        <v>11697</v>
      </c>
      <c r="I14" s="340">
        <f t="shared" si="1"/>
        <v>25.81167649012395</v>
      </c>
    </row>
    <row r="15" spans="1:9" ht="22.5" customHeight="1">
      <c r="A15" s="339" t="s">
        <v>45</v>
      </c>
      <c r="B15" s="322">
        <v>17027.5</v>
      </c>
      <c r="C15" s="322">
        <v>57742</v>
      </c>
      <c r="D15" s="323">
        <v>162328.5</v>
      </c>
      <c r="E15" s="323">
        <v>471505</v>
      </c>
      <c r="F15" s="345">
        <v>4010</v>
      </c>
      <c r="G15" s="317">
        <v>0</v>
      </c>
      <c r="H15" s="346">
        <f t="shared" si="2"/>
        <v>4010</v>
      </c>
      <c r="I15" s="340">
        <f t="shared" si="1"/>
        <v>24.702994236994734</v>
      </c>
    </row>
    <row r="16" spans="1:9" ht="22.5" customHeight="1">
      <c r="A16" s="339" t="s">
        <v>72</v>
      </c>
      <c r="B16" s="322">
        <v>16810</v>
      </c>
      <c r="C16" s="322">
        <v>56200</v>
      </c>
      <c r="D16" s="323">
        <v>65150</v>
      </c>
      <c r="E16" s="323">
        <v>208800</v>
      </c>
      <c r="F16" s="345">
        <v>1650</v>
      </c>
      <c r="G16" s="317">
        <v>0</v>
      </c>
      <c r="H16" s="346">
        <f t="shared" si="2"/>
        <v>1650</v>
      </c>
      <c r="I16" s="340">
        <f t="shared" si="1"/>
        <v>25.32617037605526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1079.8</v>
      </c>
      <c r="G17" s="322">
        <f t="shared" si="3"/>
        <v>723.4</v>
      </c>
      <c r="H17" s="322">
        <f t="shared" si="3"/>
        <v>1803.1999999999998</v>
      </c>
      <c r="I17" s="340">
        <f t="shared" si="1"/>
        <v>13.405585115280449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398.8</v>
      </c>
      <c r="G18" s="317">
        <v>0</v>
      </c>
      <c r="H18" s="351">
        <f>SUM(F18:G18)</f>
        <v>398.8</v>
      </c>
      <c r="I18" s="343">
        <f t="shared" si="1"/>
        <v>33.62988573596998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681</v>
      </c>
      <c r="G19" s="317">
        <v>0</v>
      </c>
      <c r="H19" s="351">
        <f>SUM(F19:G19)</f>
        <v>681</v>
      </c>
      <c r="I19" s="343">
        <f t="shared" si="1"/>
        <v>6.915552071263698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723.4</v>
      </c>
      <c r="H20" s="351">
        <f>SUM(F20:G20)</f>
        <v>723.4</v>
      </c>
      <c r="I20" s="343">
        <f t="shared" si="1"/>
        <v>29.91864807745596</v>
      </c>
    </row>
    <row r="21" spans="1:9" ht="22.5" customHeight="1">
      <c r="A21" s="339" t="s">
        <v>47</v>
      </c>
      <c r="B21" s="322">
        <v>5465</v>
      </c>
      <c r="C21" s="322">
        <v>8580</v>
      </c>
      <c r="D21" s="323">
        <v>102840</v>
      </c>
      <c r="E21" s="323">
        <v>161459</v>
      </c>
      <c r="F21" s="345">
        <v>0</v>
      </c>
      <c r="G21" s="317">
        <v>1357</v>
      </c>
      <c r="H21" s="346">
        <f aca="true" t="shared" si="4" ref="H21:H26">F21+G21</f>
        <v>1357</v>
      </c>
      <c r="I21" s="340">
        <f t="shared" si="1"/>
        <v>13.195254764683003</v>
      </c>
    </row>
    <row r="22" spans="1:9" ht="22.5" customHeight="1">
      <c r="A22" s="339" t="s">
        <v>73</v>
      </c>
      <c r="B22" s="317">
        <v>1251</v>
      </c>
      <c r="C22" s="317">
        <v>2899.8</v>
      </c>
      <c r="D22" s="317">
        <v>20890</v>
      </c>
      <c r="E22" s="317">
        <v>47952</v>
      </c>
      <c r="F22" s="345">
        <v>1.6</v>
      </c>
      <c r="G22" s="317">
        <v>169.9</v>
      </c>
      <c r="H22" s="346">
        <f t="shared" si="4"/>
        <v>171.5</v>
      </c>
      <c r="I22" s="340">
        <f t="shared" si="1"/>
        <v>8.209669698420296</v>
      </c>
    </row>
    <row r="23" spans="1:9" ht="22.5" customHeight="1">
      <c r="A23" s="339" t="s">
        <v>115</v>
      </c>
      <c r="B23" s="317">
        <v>1495</v>
      </c>
      <c r="C23" s="317">
        <v>6650.7</v>
      </c>
      <c r="D23" s="317">
        <v>6382.6</v>
      </c>
      <c r="E23" s="317">
        <v>28975.9</v>
      </c>
      <c r="F23" s="345">
        <v>265.5</v>
      </c>
      <c r="G23" s="317">
        <v>0</v>
      </c>
      <c r="H23" s="346">
        <f t="shared" si="4"/>
        <v>265.5</v>
      </c>
      <c r="I23" s="340">
        <f t="shared" si="1"/>
        <v>41.59746811644157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4</v>
      </c>
      <c r="C25" s="317">
        <v>8.6</v>
      </c>
      <c r="D25" s="317">
        <v>13276</v>
      </c>
      <c r="E25" s="317">
        <v>27879.6</v>
      </c>
      <c r="F25" s="345">
        <v>281.1</v>
      </c>
      <c r="G25" s="317">
        <v>0</v>
      </c>
      <c r="H25" s="346">
        <f t="shared" si="4"/>
        <v>281.1</v>
      </c>
      <c r="I25" s="340">
        <f t="shared" si="1"/>
        <v>21.173546248870146</v>
      </c>
    </row>
    <row r="26" spans="1:9" ht="22.5" customHeight="1">
      <c r="A26" s="347" t="s">
        <v>48</v>
      </c>
      <c r="B26" s="317">
        <v>636</v>
      </c>
      <c r="C26" s="317">
        <v>1729.9</v>
      </c>
      <c r="D26" s="317">
        <v>13700</v>
      </c>
      <c r="E26" s="317">
        <v>35072</v>
      </c>
      <c r="F26" s="345">
        <v>131.7</v>
      </c>
      <c r="G26" s="317">
        <v>2.8</v>
      </c>
      <c r="H26" s="346">
        <f t="shared" si="4"/>
        <v>134.5</v>
      </c>
      <c r="I26" s="340">
        <f t="shared" si="1"/>
        <v>9.817518248175183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295173.9</v>
      </c>
      <c r="C27" s="348">
        <f t="shared" si="5"/>
        <v>1021004.5</v>
      </c>
      <c r="D27" s="348">
        <f t="shared" si="5"/>
        <v>2016425.2000000002</v>
      </c>
      <c r="E27" s="348">
        <f t="shared" si="5"/>
        <v>5672541.6</v>
      </c>
      <c r="F27" s="348">
        <f t="shared" si="5"/>
        <v>38285.7</v>
      </c>
      <c r="G27" s="348">
        <f t="shared" si="5"/>
        <v>10865.8</v>
      </c>
      <c r="H27" s="348">
        <f t="shared" si="5"/>
        <v>49151.49999999999</v>
      </c>
      <c r="I27" s="362">
        <f>(H27/D27)*1000</f>
        <v>24.37556324925913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227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167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22">
        <v>41244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185555</v>
      </c>
      <c r="C9" s="317">
        <f t="shared" si="0"/>
        <v>662268</v>
      </c>
      <c r="D9" s="317">
        <f t="shared" si="0"/>
        <v>1028425</v>
      </c>
      <c r="E9" s="317">
        <f t="shared" si="0"/>
        <v>3169506</v>
      </c>
      <c r="F9" s="317">
        <f t="shared" si="0"/>
        <v>26644</v>
      </c>
      <c r="G9" s="317">
        <f t="shared" si="0"/>
        <v>300</v>
      </c>
      <c r="H9" s="317">
        <f t="shared" si="0"/>
        <v>26944</v>
      </c>
      <c r="I9" s="340">
        <f aca="true" t="shared" si="1" ref="I9:I27">(H9/D9)*1000</f>
        <v>26.199285314923305</v>
      </c>
    </row>
    <row r="10" spans="1:9" ht="22.5" customHeight="1">
      <c r="A10" s="360" t="s">
        <v>240</v>
      </c>
      <c r="B10" s="318">
        <v>102700</v>
      </c>
      <c r="C10" s="319">
        <v>359449</v>
      </c>
      <c r="D10" s="320">
        <v>518082</v>
      </c>
      <c r="E10" s="341">
        <v>1554246</v>
      </c>
      <c r="F10" s="271">
        <v>13792</v>
      </c>
      <c r="G10" s="271"/>
      <c r="H10" s="342">
        <f aca="true" t="shared" si="2" ref="H10:H16">F10+G10</f>
        <v>13792</v>
      </c>
      <c r="I10" s="343">
        <f t="shared" si="1"/>
        <v>26.621268447851882</v>
      </c>
    </row>
    <row r="11" spans="1:9" ht="27.75" customHeight="1">
      <c r="A11" s="361" t="s">
        <v>241</v>
      </c>
      <c r="B11" s="318">
        <v>25650</v>
      </c>
      <c r="C11" s="319">
        <v>102600</v>
      </c>
      <c r="D11" s="320">
        <v>168463</v>
      </c>
      <c r="E11" s="344">
        <v>589620</v>
      </c>
      <c r="F11" s="271">
        <v>6231</v>
      </c>
      <c r="G11" s="271"/>
      <c r="H11" s="342">
        <f t="shared" si="2"/>
        <v>6231</v>
      </c>
      <c r="I11" s="343">
        <f t="shared" si="1"/>
        <v>36.98735033805642</v>
      </c>
    </row>
    <row r="12" spans="1:9" ht="27.75" customHeight="1">
      <c r="A12" s="361" t="s">
        <v>277</v>
      </c>
      <c r="B12" s="318">
        <v>43680</v>
      </c>
      <c r="C12" s="319">
        <v>152881</v>
      </c>
      <c r="D12" s="320">
        <v>304013</v>
      </c>
      <c r="E12" s="344">
        <v>912039</v>
      </c>
      <c r="F12" s="271">
        <v>5942</v>
      </c>
      <c r="G12" s="271">
        <v>195</v>
      </c>
      <c r="H12" s="342">
        <f t="shared" si="2"/>
        <v>6137</v>
      </c>
      <c r="I12" s="343">
        <f t="shared" si="1"/>
        <v>20.186636755665052</v>
      </c>
    </row>
    <row r="13" spans="1:9" ht="30.75" customHeight="1">
      <c r="A13" s="361" t="s">
        <v>242</v>
      </c>
      <c r="B13" s="318">
        <v>13525</v>
      </c>
      <c r="C13" s="319">
        <v>47338</v>
      </c>
      <c r="D13" s="321">
        <v>37867</v>
      </c>
      <c r="E13" s="344">
        <v>113601</v>
      </c>
      <c r="F13" s="271">
        <v>679</v>
      </c>
      <c r="G13" s="272">
        <v>105</v>
      </c>
      <c r="H13" s="342">
        <f t="shared" si="2"/>
        <v>784</v>
      </c>
      <c r="I13" s="343">
        <f t="shared" si="1"/>
        <v>20.704043098212164</v>
      </c>
    </row>
    <row r="14" spans="1:9" ht="22.5" customHeight="1">
      <c r="A14" s="339" t="s">
        <v>44</v>
      </c>
      <c r="B14" s="322">
        <v>41358</v>
      </c>
      <c r="C14" s="322">
        <v>137787</v>
      </c>
      <c r="D14" s="323">
        <v>450128</v>
      </c>
      <c r="E14" s="323">
        <v>1205211</v>
      </c>
      <c r="F14" s="345">
        <v>2789</v>
      </c>
      <c r="G14" s="317">
        <v>9713</v>
      </c>
      <c r="H14" s="346">
        <f t="shared" si="2"/>
        <v>12502</v>
      </c>
      <c r="I14" s="340">
        <f t="shared" si="1"/>
        <v>27.774321970639463</v>
      </c>
    </row>
    <row r="15" spans="1:9" ht="22.5" customHeight="1">
      <c r="A15" s="339" t="s">
        <v>45</v>
      </c>
      <c r="B15" s="322">
        <v>17525</v>
      </c>
      <c r="C15" s="322">
        <v>60097</v>
      </c>
      <c r="D15" s="323">
        <v>175137</v>
      </c>
      <c r="E15" s="323">
        <v>475873</v>
      </c>
      <c r="F15" s="345">
        <v>5356.6</v>
      </c>
      <c r="G15" s="317">
        <v>0</v>
      </c>
      <c r="H15" s="346">
        <f t="shared" si="2"/>
        <v>5356.6</v>
      </c>
      <c r="I15" s="340">
        <f t="shared" si="1"/>
        <v>30.585199015627765</v>
      </c>
    </row>
    <row r="16" spans="1:9" ht="22.5" customHeight="1">
      <c r="A16" s="339" t="s">
        <v>72</v>
      </c>
      <c r="B16" s="322">
        <v>16873</v>
      </c>
      <c r="C16" s="322">
        <v>64800</v>
      </c>
      <c r="D16" s="323">
        <v>67177</v>
      </c>
      <c r="E16" s="323">
        <v>215200</v>
      </c>
      <c r="F16" s="345">
        <v>1580</v>
      </c>
      <c r="G16" s="317">
        <v>0</v>
      </c>
      <c r="H16" s="346">
        <f t="shared" si="2"/>
        <v>1580</v>
      </c>
      <c r="I16" s="340">
        <f t="shared" si="1"/>
        <v>23.519954746416186</v>
      </c>
    </row>
    <row r="17" spans="1:9" ht="22.5" customHeight="1">
      <c r="A17" s="339" t="s">
        <v>46</v>
      </c>
      <c r="B17" s="322">
        <f aca="true" t="shared" si="3" ref="B17:H17">SUM(B18:B20)</f>
        <v>8330</v>
      </c>
      <c r="C17" s="322">
        <f t="shared" si="3"/>
        <v>26743</v>
      </c>
      <c r="D17" s="322">
        <f t="shared" si="3"/>
        <v>138213</v>
      </c>
      <c r="E17" s="322">
        <f t="shared" si="3"/>
        <v>320014</v>
      </c>
      <c r="F17" s="322">
        <f t="shared" si="3"/>
        <v>1336.5</v>
      </c>
      <c r="G17" s="322">
        <f t="shared" si="3"/>
        <v>813.1</v>
      </c>
      <c r="H17" s="322">
        <f t="shared" si="3"/>
        <v>2149.6</v>
      </c>
      <c r="I17" s="340">
        <f t="shared" si="1"/>
        <v>15.552806175974764</v>
      </c>
    </row>
    <row r="18" spans="1:9" ht="22.5" customHeight="1">
      <c r="A18" s="360" t="s">
        <v>228</v>
      </c>
      <c r="B18" s="318">
        <v>2183</v>
      </c>
      <c r="C18" s="318">
        <v>10120</v>
      </c>
      <c r="D18" s="318">
        <v>12918</v>
      </c>
      <c r="E18" s="321">
        <v>71046</v>
      </c>
      <c r="F18" s="272">
        <v>527.7</v>
      </c>
      <c r="G18" s="271">
        <v>0</v>
      </c>
      <c r="H18" s="351">
        <f>SUM(F18:G18)</f>
        <v>527.7</v>
      </c>
      <c r="I18" s="343">
        <f t="shared" si="1"/>
        <v>40.84997677659081</v>
      </c>
    </row>
    <row r="19" spans="1:9" ht="22.5" customHeight="1">
      <c r="A19" s="361" t="s">
        <v>229</v>
      </c>
      <c r="B19" s="318">
        <v>2265</v>
      </c>
      <c r="C19" s="318">
        <v>7757</v>
      </c>
      <c r="D19" s="318">
        <v>100861</v>
      </c>
      <c r="E19" s="321">
        <v>196679</v>
      </c>
      <c r="F19" s="272">
        <v>808.8</v>
      </c>
      <c r="G19" s="271">
        <v>0</v>
      </c>
      <c r="H19" s="351">
        <f>SUM(F19:G19)</f>
        <v>808.8</v>
      </c>
      <c r="I19" s="343">
        <f t="shared" si="1"/>
        <v>8.018956782106066</v>
      </c>
    </row>
    <row r="20" spans="1:9" ht="22.5" customHeight="1">
      <c r="A20" s="361" t="s">
        <v>230</v>
      </c>
      <c r="B20" s="318">
        <v>3882</v>
      </c>
      <c r="C20" s="318">
        <v>8866</v>
      </c>
      <c r="D20" s="318">
        <v>24434</v>
      </c>
      <c r="E20" s="321">
        <v>52289</v>
      </c>
      <c r="F20" s="272">
        <v>0</v>
      </c>
      <c r="G20" s="271">
        <v>813.1</v>
      </c>
      <c r="H20" s="351">
        <f>SUM(F20:G20)</f>
        <v>813.1</v>
      </c>
      <c r="I20" s="343">
        <f t="shared" si="1"/>
        <v>33.27740034378325</v>
      </c>
    </row>
    <row r="21" spans="1:9" ht="22.5" customHeight="1">
      <c r="A21" s="339" t="s">
        <v>47</v>
      </c>
      <c r="B21" s="322">
        <v>5714</v>
      </c>
      <c r="C21" s="322">
        <v>8834</v>
      </c>
      <c r="D21" s="323">
        <v>125667</v>
      </c>
      <c r="E21" s="323">
        <v>194281</v>
      </c>
      <c r="F21" s="345">
        <v>0</v>
      </c>
      <c r="G21" s="317">
        <v>1367</v>
      </c>
      <c r="H21" s="346">
        <f aca="true" t="shared" si="4" ref="H21:H26">F21+G21</f>
        <v>1367</v>
      </c>
      <c r="I21" s="340">
        <f t="shared" si="1"/>
        <v>10.877955230887983</v>
      </c>
    </row>
    <row r="22" spans="1:9" ht="22.5" customHeight="1">
      <c r="A22" s="339" t="s">
        <v>73</v>
      </c>
      <c r="B22" s="317">
        <v>1747</v>
      </c>
      <c r="C22" s="317">
        <v>4050</v>
      </c>
      <c r="D22" s="317">
        <v>21028</v>
      </c>
      <c r="E22" s="317">
        <v>48262</v>
      </c>
      <c r="F22" s="345">
        <v>2.5</v>
      </c>
      <c r="G22" s="317">
        <v>121.6</v>
      </c>
      <c r="H22" s="346">
        <f t="shared" si="4"/>
        <v>124.1</v>
      </c>
      <c r="I22" s="340">
        <f t="shared" si="1"/>
        <v>5.901654936275442</v>
      </c>
    </row>
    <row r="23" spans="1:9" ht="22.5" customHeight="1">
      <c r="A23" s="339" t="s">
        <v>115</v>
      </c>
      <c r="B23" s="317">
        <v>1707</v>
      </c>
      <c r="C23" s="317">
        <v>7182</v>
      </c>
      <c r="D23" s="317">
        <v>6320</v>
      </c>
      <c r="E23" s="317">
        <v>35558</v>
      </c>
      <c r="F23" s="345">
        <v>247.4</v>
      </c>
      <c r="G23" s="317">
        <v>0</v>
      </c>
      <c r="H23" s="346">
        <f t="shared" si="4"/>
        <v>247.4</v>
      </c>
      <c r="I23" s="340">
        <f t="shared" si="1"/>
        <v>39.14556962025317</v>
      </c>
    </row>
    <row r="24" spans="1:9" ht="22.5" customHeight="1">
      <c r="A24" s="339" t="s">
        <v>74</v>
      </c>
      <c r="B24" s="317">
        <v>140</v>
      </c>
      <c r="C24" s="317">
        <v>312</v>
      </c>
      <c r="D24" s="317">
        <v>10249</v>
      </c>
      <c r="E24" s="317">
        <v>22855</v>
      </c>
      <c r="F24" s="345">
        <v>0</v>
      </c>
      <c r="G24" s="317">
        <v>167</v>
      </c>
      <c r="H24" s="346">
        <f t="shared" si="4"/>
        <v>167</v>
      </c>
      <c r="I24" s="340">
        <f t="shared" si="1"/>
        <v>16.294272611962143</v>
      </c>
    </row>
    <row r="25" spans="1:9" ht="22.5" customHeight="1">
      <c r="A25" s="339" t="s">
        <v>75</v>
      </c>
      <c r="B25" s="317">
        <v>7</v>
      </c>
      <c r="C25" s="317">
        <v>15</v>
      </c>
      <c r="D25" s="317">
        <v>13225</v>
      </c>
      <c r="E25" s="317">
        <v>27773</v>
      </c>
      <c r="F25" s="345">
        <v>262.2</v>
      </c>
      <c r="G25" s="317">
        <v>0</v>
      </c>
      <c r="H25" s="346">
        <f t="shared" si="4"/>
        <v>262.2</v>
      </c>
      <c r="I25" s="340">
        <f t="shared" si="1"/>
        <v>19.82608695652174</v>
      </c>
    </row>
    <row r="26" spans="1:9" ht="22.5" customHeight="1">
      <c r="A26" s="347" t="s">
        <v>48</v>
      </c>
      <c r="B26" s="317">
        <v>663</v>
      </c>
      <c r="C26" s="317">
        <v>1459</v>
      </c>
      <c r="D26" s="317">
        <v>14169</v>
      </c>
      <c r="E26" s="317">
        <v>31172</v>
      </c>
      <c r="F26" s="345">
        <v>125.8</v>
      </c>
      <c r="G26" s="317">
        <v>0.4</v>
      </c>
      <c r="H26" s="346">
        <f t="shared" si="4"/>
        <v>126.2</v>
      </c>
      <c r="I26" s="340">
        <f t="shared" si="1"/>
        <v>8.906768296986378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279619</v>
      </c>
      <c r="C27" s="348">
        <f t="shared" si="5"/>
        <v>973547</v>
      </c>
      <c r="D27" s="348">
        <f t="shared" si="5"/>
        <v>2049738</v>
      </c>
      <c r="E27" s="348">
        <f t="shared" si="5"/>
        <v>5745705</v>
      </c>
      <c r="F27" s="348">
        <f t="shared" si="5"/>
        <v>38344</v>
      </c>
      <c r="G27" s="348">
        <f t="shared" si="5"/>
        <v>12482.1</v>
      </c>
      <c r="H27" s="348">
        <f t="shared" si="5"/>
        <v>50826.09999999999</v>
      </c>
      <c r="I27" s="362">
        <f t="shared" si="1"/>
        <v>24.796388611617676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workbookViewId="0" topLeftCell="A1">
      <selection activeCell="A4" sqref="A4:K4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525" t="s">
        <v>340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5" customHeight="1">
      <c r="A2" s="526" t="s">
        <v>122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15" customHeight="1">
      <c r="A3" s="531" t="s">
        <v>123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1" ht="15" customHeight="1">
      <c r="A4" s="527" t="s">
        <v>86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5" spans="1:1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528" t="s">
        <v>337</v>
      </c>
      <c r="B6" s="529"/>
      <c r="C6" s="529"/>
      <c r="D6" s="529"/>
      <c r="E6" s="529"/>
      <c r="F6" s="529"/>
      <c r="G6" s="529"/>
      <c r="H6" s="529"/>
      <c r="I6" s="529"/>
      <c r="J6" s="529"/>
      <c r="K6" s="530"/>
    </row>
    <row r="7" spans="1:11" ht="15" customHeight="1">
      <c r="A7" s="508" t="s">
        <v>87</v>
      </c>
      <c r="B7" s="524" t="s">
        <v>311</v>
      </c>
      <c r="C7" s="524"/>
      <c r="D7" s="524" t="s">
        <v>283</v>
      </c>
      <c r="E7" s="524"/>
      <c r="F7" s="375" t="s">
        <v>226</v>
      </c>
      <c r="G7" s="375"/>
      <c r="H7" s="375" t="s">
        <v>218</v>
      </c>
      <c r="I7" s="375"/>
      <c r="J7" s="376" t="s">
        <v>209</v>
      </c>
      <c r="K7" s="377"/>
    </row>
    <row r="8" spans="1:11" ht="15" customHeight="1">
      <c r="A8" s="508"/>
      <c r="B8" s="114" t="s">
        <v>124</v>
      </c>
      <c r="C8" s="143" t="s">
        <v>88</v>
      </c>
      <c r="D8" s="114" t="s">
        <v>124</v>
      </c>
      <c r="E8" s="143" t="s">
        <v>88</v>
      </c>
      <c r="F8" s="114" t="s">
        <v>124</v>
      </c>
      <c r="G8" s="143" t="s">
        <v>88</v>
      </c>
      <c r="H8" s="114" t="s">
        <v>124</v>
      </c>
      <c r="I8" s="143" t="s">
        <v>88</v>
      </c>
      <c r="J8" s="114" t="s">
        <v>124</v>
      </c>
      <c r="K8" s="143" t="s">
        <v>88</v>
      </c>
    </row>
    <row r="9" spans="1:12" ht="15">
      <c r="A9" s="122" t="s">
        <v>98</v>
      </c>
      <c r="B9" s="123">
        <v>49152</v>
      </c>
      <c r="C9" s="127">
        <f>(B9/B26)*100</f>
        <v>33.73113638079291</v>
      </c>
      <c r="D9" s="123">
        <v>50826</v>
      </c>
      <c r="E9" s="127">
        <f>(D9/D26)*100</f>
        <v>34.947330784675046</v>
      </c>
      <c r="F9" s="123">
        <v>43484</v>
      </c>
      <c r="G9" s="127">
        <f>(F9/F26)*100</f>
        <v>32.86871863094878</v>
      </c>
      <c r="H9" s="123">
        <v>48095</v>
      </c>
      <c r="I9" s="127">
        <f>(H9/H26)*100</f>
        <v>36.16600493292426</v>
      </c>
      <c r="J9" s="123">
        <v>39470</v>
      </c>
      <c r="K9" s="127">
        <f>(J9/J26)*100</f>
        <v>32.10169739656617</v>
      </c>
      <c r="L9" s="50"/>
    </row>
    <row r="10" spans="1:11" ht="15">
      <c r="A10" s="129" t="s">
        <v>198</v>
      </c>
      <c r="B10" s="126">
        <v>27500</v>
      </c>
      <c r="C10" s="127">
        <f>(B10/B26)*100</f>
        <v>18.872197478674416</v>
      </c>
      <c r="D10" s="126">
        <v>22030</v>
      </c>
      <c r="E10" s="127">
        <f>(D10/D26)*100</f>
        <v>15.147556313429963</v>
      </c>
      <c r="F10" s="126">
        <v>22289</v>
      </c>
      <c r="G10" s="127">
        <f>(F10/F26)*100</f>
        <v>16.847826086956523</v>
      </c>
      <c r="H10" s="126">
        <v>19467</v>
      </c>
      <c r="I10" s="127">
        <f>(H10/H26)*100</f>
        <v>14.638603140227396</v>
      </c>
      <c r="J10" s="126">
        <v>17825</v>
      </c>
      <c r="K10" s="127">
        <f>(J10/J26)*100</f>
        <v>14.497409579270126</v>
      </c>
    </row>
    <row r="11" spans="1:11" ht="15">
      <c r="A11" s="125" t="s">
        <v>90</v>
      </c>
      <c r="B11" s="126">
        <v>11667</v>
      </c>
      <c r="C11" s="127">
        <f>(B11/B26)*100</f>
        <v>8.006615563043432</v>
      </c>
      <c r="D11" s="126">
        <v>12730</v>
      </c>
      <c r="E11" s="127">
        <f>(D11/D26)*100</f>
        <v>8.75299100635331</v>
      </c>
      <c r="F11" s="126">
        <v>7287</v>
      </c>
      <c r="G11" s="127">
        <f>(F11/F26)*100</f>
        <v>5.508103041664147</v>
      </c>
      <c r="H11" s="126">
        <v>9129</v>
      </c>
      <c r="I11" s="127">
        <f>(H11/H26)*100</f>
        <v>6.864735607291103</v>
      </c>
      <c r="J11" s="126">
        <v>11380</v>
      </c>
      <c r="K11" s="127">
        <f>(J11/J26)*100</f>
        <v>9.255569201239497</v>
      </c>
    </row>
    <row r="12" spans="1:11" ht="15">
      <c r="A12" s="125" t="s">
        <v>89</v>
      </c>
      <c r="B12" s="126">
        <v>10900</v>
      </c>
      <c r="C12" s="127">
        <f>(B12/B26)*100</f>
        <v>7.480252818820042</v>
      </c>
      <c r="D12" s="126">
        <v>10371</v>
      </c>
      <c r="E12" s="127">
        <f>(D12/D26)*100</f>
        <v>7.130971698891608</v>
      </c>
      <c r="F12" s="126">
        <v>10371</v>
      </c>
      <c r="G12" s="127">
        <f>(F12/F26)*100</f>
        <v>7.839239281610933</v>
      </c>
      <c r="H12" s="126">
        <v>8523</v>
      </c>
      <c r="I12" s="127">
        <f>(H12/H26)*100</f>
        <v>6.409041689225771</v>
      </c>
      <c r="J12" s="126">
        <v>8098</v>
      </c>
      <c r="K12" s="127">
        <f>(J12/J26)*100</f>
        <v>6.586256537050743</v>
      </c>
    </row>
    <row r="13" spans="1:11" ht="15">
      <c r="A13" s="125" t="s">
        <v>100</v>
      </c>
      <c r="B13" s="126">
        <v>6600</v>
      </c>
      <c r="C13" s="127">
        <f>(B13/B26)*100</f>
        <v>4.52932739488186</v>
      </c>
      <c r="D13" s="126">
        <v>6366</v>
      </c>
      <c r="E13" s="127">
        <f>(D13/D26)*100</f>
        <v>4.377183090844083</v>
      </c>
      <c r="F13" s="126">
        <v>6798</v>
      </c>
      <c r="G13" s="127">
        <f>(F13/F26)*100</f>
        <v>5.138477353812663</v>
      </c>
      <c r="H13" s="126">
        <v>7500</v>
      </c>
      <c r="I13" s="127">
        <f>(H13/H26)*100</f>
        <v>5.639776213679841</v>
      </c>
      <c r="J13" s="126">
        <v>6931</v>
      </c>
      <c r="K13" s="127">
        <f>(J13/J26)*100</f>
        <v>5.6371133685229315</v>
      </c>
    </row>
    <row r="14" spans="1:11" ht="15">
      <c r="A14" s="125" t="s">
        <v>92</v>
      </c>
      <c r="B14" s="126">
        <v>5192</v>
      </c>
      <c r="C14" s="127">
        <f>(B14/B26)*100</f>
        <v>3.56307088397373</v>
      </c>
      <c r="D14" s="126">
        <v>5303</v>
      </c>
      <c r="E14" s="127">
        <f>(D14/D26)*100</f>
        <v>3.646277400368547</v>
      </c>
      <c r="F14" s="126">
        <v>5117</v>
      </c>
      <c r="G14" s="127">
        <f>(F14/F26)*100</f>
        <v>3.8678418092761686</v>
      </c>
      <c r="H14" s="126">
        <v>4728</v>
      </c>
      <c r="I14" s="127">
        <f>(H14/H26)*100</f>
        <v>3.555314925103772</v>
      </c>
      <c r="J14" s="126">
        <v>4806</v>
      </c>
      <c r="K14" s="127">
        <f>(J14/J26)*100</f>
        <v>3.908810683757208</v>
      </c>
    </row>
    <row r="15" spans="1:11" ht="15">
      <c r="A15" s="125" t="s">
        <v>158</v>
      </c>
      <c r="B15" s="126">
        <v>4200</v>
      </c>
      <c r="C15" s="127">
        <f>(B15/B26)*100</f>
        <v>2.8822992512884564</v>
      </c>
      <c r="D15" s="126">
        <v>4537</v>
      </c>
      <c r="E15" s="127">
        <f>(D15/D26)*100</f>
        <v>3.1195852471190078</v>
      </c>
      <c r="F15" s="126">
        <v>5903</v>
      </c>
      <c r="G15" s="127">
        <f>(F15/F26)*100</f>
        <v>4.461964080546653</v>
      </c>
      <c r="H15" s="126">
        <v>4331</v>
      </c>
      <c r="I15" s="127">
        <f>(H15/H26)*100</f>
        <v>3.2567827708596524</v>
      </c>
      <c r="J15" s="126">
        <v>3603</v>
      </c>
      <c r="K15" s="127">
        <f>(J15/J26)*100</f>
        <v>2.9303880344521893</v>
      </c>
    </row>
    <row r="16" spans="1:11" ht="15">
      <c r="A16" s="125" t="s">
        <v>101</v>
      </c>
      <c r="B16" s="126">
        <v>4200</v>
      </c>
      <c r="C16" s="127">
        <f>(B16/B26)*100</f>
        <v>2.8822992512884564</v>
      </c>
      <c r="D16" s="126">
        <v>4450</v>
      </c>
      <c r="E16" s="127">
        <f>(D16/D26)*100</f>
        <v>3.0597651200528064</v>
      </c>
      <c r="F16" s="126">
        <v>5373</v>
      </c>
      <c r="G16" s="127">
        <f>(F16/F26)*100</f>
        <v>4.0613472818528145</v>
      </c>
      <c r="H16" s="126">
        <v>4069</v>
      </c>
      <c r="I16" s="127">
        <f>(H16/H26)*100</f>
        <v>3.0597665884617697</v>
      </c>
      <c r="J16" s="126">
        <v>3286</v>
      </c>
      <c r="K16" s="127">
        <f>(J16/J26)*100</f>
        <v>2.672565939830667</v>
      </c>
    </row>
    <row r="17" spans="1:11" ht="15">
      <c r="A17" s="125" t="s">
        <v>91</v>
      </c>
      <c r="B17" s="126">
        <v>3900</v>
      </c>
      <c r="C17" s="127">
        <f>(B17/B26)*100</f>
        <v>2.6764207333392807</v>
      </c>
      <c r="D17" s="126">
        <v>4327</v>
      </c>
      <c r="E17" s="127">
        <f>(D17/D26)*100</f>
        <v>2.9751918369592123</v>
      </c>
      <c r="F17" s="126">
        <v>4563</v>
      </c>
      <c r="G17" s="127">
        <f>(F17/F26)*100</f>
        <v>3.44908387252827</v>
      </c>
      <c r="H17" s="126">
        <v>4001</v>
      </c>
      <c r="I17" s="127">
        <f>(H17/H26)*100</f>
        <v>3.0086326174577396</v>
      </c>
      <c r="J17" s="126">
        <v>4109</v>
      </c>
      <c r="K17" s="127">
        <f>(J17/J26)*100</f>
        <v>3.3419274031540507</v>
      </c>
    </row>
    <row r="18" spans="1:11" ht="15">
      <c r="A18" s="125" t="s">
        <v>282</v>
      </c>
      <c r="B18" s="126">
        <v>3600</v>
      </c>
      <c r="C18" s="127">
        <f>(B18/B26)*100</f>
        <v>2.4705422153901058</v>
      </c>
      <c r="D18" s="126">
        <v>3698</v>
      </c>
      <c r="E18" s="127">
        <f>(D18/D26)*100</f>
        <v>2.5426991941472536</v>
      </c>
      <c r="F18" s="126">
        <v>2817</v>
      </c>
      <c r="G18" s="127">
        <f>(F18/F26)*100</f>
        <v>2.129316079095362</v>
      </c>
      <c r="H18" s="126">
        <v>3203</v>
      </c>
      <c r="I18" s="127">
        <f>(H18/H26)*100</f>
        <v>2.4085604283222044</v>
      </c>
      <c r="J18" s="126">
        <v>2845</v>
      </c>
      <c r="K18" s="127">
        <f>(J18/J26)*100</f>
        <v>2.3138923003098744</v>
      </c>
    </row>
    <row r="19" spans="1:11" ht="15">
      <c r="A19" s="125" t="s">
        <v>94</v>
      </c>
      <c r="B19" s="126">
        <v>3130</v>
      </c>
      <c r="C19" s="127">
        <f>(B19/B26)*100</f>
        <v>2.1479992039363975</v>
      </c>
      <c r="D19" s="126">
        <v>3703</v>
      </c>
      <c r="E19" s="127">
        <f>(D19/D26)*100</f>
        <v>2.5461371324843918</v>
      </c>
      <c r="F19" s="126">
        <v>3840</v>
      </c>
      <c r="G19" s="127">
        <f>(F19/F26)*100</f>
        <v>2.9025820886496945</v>
      </c>
      <c r="H19" s="126">
        <v>3950</v>
      </c>
      <c r="I19" s="127">
        <f>(H19/H26)*100</f>
        <v>2.9702821392047163</v>
      </c>
      <c r="J19" s="126">
        <v>3835</v>
      </c>
      <c r="K19" s="127">
        <f>(J19/J26)*100</f>
        <v>3.119078021683082</v>
      </c>
    </row>
    <row r="20" spans="1:11" ht="15">
      <c r="A20" s="125" t="s">
        <v>99</v>
      </c>
      <c r="B20" s="126">
        <v>2100</v>
      </c>
      <c r="C20" s="127">
        <f>(B20/B26)*100</f>
        <v>1.4411496256442282</v>
      </c>
      <c r="D20" s="126">
        <v>2041</v>
      </c>
      <c r="E20" s="127">
        <f>(D20/D26)*100</f>
        <v>1.4033664292197257</v>
      </c>
      <c r="F20" s="126">
        <v>1886</v>
      </c>
      <c r="G20" s="127">
        <f>(F20/F26)*100</f>
        <v>1.4255910987482614</v>
      </c>
      <c r="H20" s="126">
        <v>982</v>
      </c>
      <c r="I20" s="127">
        <f>(H20/H26)*100</f>
        <v>0.7384346989111472</v>
      </c>
      <c r="J20" s="126">
        <v>1795</v>
      </c>
      <c r="K20" s="127">
        <f>(J20/J26)*100</f>
        <v>1.4599074443079876</v>
      </c>
    </row>
    <row r="21" spans="1:11" ht="15">
      <c r="A21" s="125" t="s">
        <v>138</v>
      </c>
      <c r="B21" s="126">
        <v>1500</v>
      </c>
      <c r="C21" s="127">
        <f>(B21/B26)*100</f>
        <v>1.0293925897458773</v>
      </c>
      <c r="D21" s="126">
        <v>1872</v>
      </c>
      <c r="E21" s="127">
        <f>(D21/D26)*100</f>
        <v>1.2871641134244616</v>
      </c>
      <c r="F21" s="126">
        <v>2210</v>
      </c>
      <c r="G21" s="127">
        <f>(F21/F26)*100</f>
        <v>1.6704964624780796</v>
      </c>
      <c r="H21" s="126">
        <v>1634</v>
      </c>
      <c r="I21" s="127">
        <f>(H21/H26)*100</f>
        <v>1.2287192444203814</v>
      </c>
      <c r="J21" s="126">
        <v>1871</v>
      </c>
      <c r="K21" s="127">
        <f>(J21/J26)*100</f>
        <v>1.5217196815043146</v>
      </c>
    </row>
    <row r="22" spans="1:11" ht="15">
      <c r="A22" s="125" t="s">
        <v>284</v>
      </c>
      <c r="B22" s="126">
        <v>1396</v>
      </c>
      <c r="C22" s="127">
        <f>(B22/B26)*100</f>
        <v>0.9580213701901631</v>
      </c>
      <c r="D22" s="126">
        <v>1618</v>
      </c>
      <c r="E22" s="127">
        <f>(D22/D26)*100</f>
        <v>1.112516845897852</v>
      </c>
      <c r="F22" s="126">
        <v>1462</v>
      </c>
      <c r="G22" s="127">
        <f>(F22/F26)*100</f>
        <v>1.105097659793191</v>
      </c>
      <c r="H22" s="126">
        <v>1392</v>
      </c>
      <c r="I22" s="127">
        <f>(H22/H26)*100</f>
        <v>1.0467424652589785</v>
      </c>
      <c r="J22" s="126">
        <v>1304</v>
      </c>
      <c r="K22" s="127">
        <f>(J22/J26)*100</f>
        <v>1.0605678592632957</v>
      </c>
    </row>
    <row r="23" spans="1:11" ht="15" customHeight="1">
      <c r="A23" s="125" t="s">
        <v>137</v>
      </c>
      <c r="B23" s="126">
        <v>844</v>
      </c>
      <c r="C23" s="127">
        <f>(B23/B26)*100</f>
        <v>0.5792048971636803</v>
      </c>
      <c r="D23" s="126">
        <v>1360</v>
      </c>
      <c r="E23" s="127">
        <f>(D23/D26)*100</f>
        <v>0.935119227701532</v>
      </c>
      <c r="F23" s="126">
        <v>1152</v>
      </c>
      <c r="G23" s="127">
        <f>(F23/F26)*100</f>
        <v>0.8707746265949085</v>
      </c>
      <c r="H23" s="126">
        <v>1814</v>
      </c>
      <c r="I23" s="127">
        <f>(H23/H26)*100</f>
        <v>1.3640738735486977</v>
      </c>
      <c r="J23" s="126">
        <v>1065</v>
      </c>
      <c r="K23" s="127">
        <f>(J23/J26)*100</f>
        <v>0.8661846396590567</v>
      </c>
    </row>
    <row r="24" spans="1:11" ht="15" customHeight="1" hidden="1">
      <c r="A24" s="125"/>
      <c r="B24" s="126">
        <f>SUM(B9:B23)</f>
        <v>135881</v>
      </c>
      <c r="C24" s="128"/>
      <c r="D24" s="126">
        <f>SUM(D9:D23)</f>
        <v>135232</v>
      </c>
      <c r="E24" s="128"/>
      <c r="F24" s="126">
        <f>SUM(F9:F23)</f>
        <v>124552</v>
      </c>
      <c r="G24" s="128"/>
      <c r="H24" s="126">
        <f>SUM(H9:H23)</f>
        <v>122818</v>
      </c>
      <c r="I24" s="128"/>
      <c r="J24" s="126">
        <f>SUM(J9:J23)</f>
        <v>112223</v>
      </c>
      <c r="K24" s="128"/>
    </row>
    <row r="25" spans="1:11" ht="15">
      <c r="A25" s="125" t="s">
        <v>93</v>
      </c>
      <c r="B25" s="131">
        <f>B26-B24</f>
        <v>9836</v>
      </c>
      <c r="C25" s="130">
        <f>(B25/B26)*100</f>
        <v>6.750070341826967</v>
      </c>
      <c r="D25" s="131">
        <f>D26-D24</f>
        <v>10204</v>
      </c>
      <c r="E25" s="130">
        <f>(D25/D26)*100</f>
        <v>7.0161445584312006</v>
      </c>
      <c r="F25" s="131">
        <f>F26-F24</f>
        <v>7744</v>
      </c>
      <c r="G25" s="130">
        <f>(F25/F26)*100</f>
        <v>5.8535405454435505</v>
      </c>
      <c r="H25" s="131">
        <f>H26-H24</f>
        <v>10166</v>
      </c>
      <c r="I25" s="130">
        <f>(H25/H26)*100</f>
        <v>7.64452866510257</v>
      </c>
      <c r="J25" s="131">
        <f>J26-J24</f>
        <v>10730</v>
      </c>
      <c r="K25" s="130">
        <f>(J25/J26)*100</f>
        <v>8.726911909428805</v>
      </c>
    </row>
    <row r="26" spans="1:11" ht="18" customHeight="1">
      <c r="A26" s="370" t="s">
        <v>2</v>
      </c>
      <c r="B26" s="369">
        <v>145717</v>
      </c>
      <c r="C26" s="368">
        <f>SUM(C9:C25)</f>
        <v>100.00000000000003</v>
      </c>
      <c r="D26" s="369">
        <v>145436</v>
      </c>
      <c r="E26" s="368">
        <f>SUM(E9:E25)</f>
        <v>100</v>
      </c>
      <c r="F26" s="369">
        <v>132296</v>
      </c>
      <c r="G26" s="368">
        <f>SUM(G9:G25)</f>
        <v>99.99999999999999</v>
      </c>
      <c r="H26" s="369">
        <v>132984</v>
      </c>
      <c r="I26" s="368">
        <f>SUM(I9:I25)</f>
        <v>99.99999999999997</v>
      </c>
      <c r="J26" s="369">
        <v>122953</v>
      </c>
      <c r="K26" s="368">
        <f>SUM(K9:K25)</f>
        <v>99.99999999999999</v>
      </c>
    </row>
    <row r="27" spans="1:11" ht="15" customHeight="1">
      <c r="A27" s="268" t="s">
        <v>141</v>
      </c>
      <c r="B27" s="119"/>
      <c r="C27" s="119"/>
      <c r="D27" s="113"/>
      <c r="E27" s="113"/>
      <c r="F27" s="141"/>
      <c r="G27" s="141"/>
      <c r="H27" s="141"/>
      <c r="I27" s="141"/>
      <c r="J27" s="141"/>
      <c r="K27" s="141"/>
    </row>
    <row r="28" spans="1:11" ht="12.75" customHeight="1">
      <c r="A28" s="230"/>
      <c r="B28" s="119"/>
      <c r="C28" s="119"/>
      <c r="D28" s="113"/>
      <c r="E28" s="113"/>
      <c r="F28" s="141"/>
      <c r="G28" s="141"/>
      <c r="H28" s="141"/>
      <c r="I28" s="141"/>
      <c r="J28" s="141"/>
      <c r="K28" s="141"/>
    </row>
    <row r="29" spans="1:11" ht="20.25" customHeight="1">
      <c r="A29" s="523" t="s">
        <v>338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</row>
    <row r="30" spans="1:11" ht="15" customHeight="1">
      <c r="A30" s="508" t="s">
        <v>87</v>
      </c>
      <c r="B30" s="524" t="s">
        <v>311</v>
      </c>
      <c r="C30" s="524"/>
      <c r="D30" s="524" t="s">
        <v>283</v>
      </c>
      <c r="E30" s="524"/>
      <c r="F30" s="375" t="s">
        <v>226</v>
      </c>
      <c r="G30" s="375"/>
      <c r="H30" s="375" t="s">
        <v>218</v>
      </c>
      <c r="I30" s="375"/>
      <c r="J30" s="375" t="s">
        <v>209</v>
      </c>
      <c r="K30" s="375"/>
    </row>
    <row r="31" spans="1:11" ht="15" customHeight="1">
      <c r="A31" s="508"/>
      <c r="B31" s="114" t="s">
        <v>125</v>
      </c>
      <c r="C31" s="114" t="s">
        <v>88</v>
      </c>
      <c r="D31" s="114" t="s">
        <v>125</v>
      </c>
      <c r="E31" s="114" t="s">
        <v>88</v>
      </c>
      <c r="F31" s="114" t="s">
        <v>125</v>
      </c>
      <c r="G31" s="114" t="s">
        <v>88</v>
      </c>
      <c r="H31" s="114" t="s">
        <v>125</v>
      </c>
      <c r="I31" s="114" t="s">
        <v>88</v>
      </c>
      <c r="J31" s="114" t="s">
        <v>125</v>
      </c>
      <c r="K31" s="114" t="s">
        <v>88</v>
      </c>
    </row>
    <row r="32" spans="1:11" ht="15">
      <c r="A32" s="132" t="s">
        <v>98</v>
      </c>
      <c r="B32" s="123">
        <v>32010</v>
      </c>
      <c r="C32" s="124">
        <f>(B32/B49)*100</f>
        <v>29.40717127081974</v>
      </c>
      <c r="D32" s="123">
        <v>28735</v>
      </c>
      <c r="E32" s="124">
        <f>(D32/D49)*100</f>
        <v>25.92732948957403</v>
      </c>
      <c r="F32" s="123">
        <v>33610</v>
      </c>
      <c r="G32" s="124">
        <f>(F32/F49)*100</f>
        <v>32.14022740095436</v>
      </c>
      <c r="H32" s="123">
        <v>33494</v>
      </c>
      <c r="I32" s="124">
        <f>(H32/H49)*100</f>
        <v>34.55590289599389</v>
      </c>
      <c r="J32" s="123">
        <v>30481</v>
      </c>
      <c r="K32" s="124">
        <f>(J32/J49)*100</f>
        <v>31.653772262318913</v>
      </c>
    </row>
    <row r="33" spans="1:11" ht="15">
      <c r="A33" s="129" t="s">
        <v>198</v>
      </c>
      <c r="B33" s="142">
        <v>18397</v>
      </c>
      <c r="C33" s="127">
        <f>(B33/B49)*100</f>
        <v>16.901084969361786</v>
      </c>
      <c r="D33" s="142">
        <v>25475</v>
      </c>
      <c r="E33" s="127">
        <f>(D33/D49)*100</f>
        <v>22.985861101336294</v>
      </c>
      <c r="F33" s="142">
        <v>17675</v>
      </c>
      <c r="G33" s="127">
        <f>(F33/F49)*100</f>
        <v>16.902068411540263</v>
      </c>
      <c r="H33" s="142">
        <v>14229</v>
      </c>
      <c r="I33" s="127">
        <f>(H33/H49)*100</f>
        <v>14.680120090377294</v>
      </c>
      <c r="J33" s="142">
        <v>17052</v>
      </c>
      <c r="K33" s="127">
        <f>(J33/J49)*100</f>
        <v>17.708084531907158</v>
      </c>
    </row>
    <row r="34" spans="1:11" ht="15">
      <c r="A34" s="129" t="s">
        <v>90</v>
      </c>
      <c r="B34" s="142">
        <v>10897</v>
      </c>
      <c r="C34" s="127">
        <f>(B34/B49)*100</f>
        <v>10.010932375449007</v>
      </c>
      <c r="D34" s="142">
        <v>10720</v>
      </c>
      <c r="E34" s="127">
        <f>(D34/D49)*100</f>
        <v>9.672558626352307</v>
      </c>
      <c r="F34" s="142">
        <v>6159</v>
      </c>
      <c r="G34" s="127">
        <f>(F34/F49)*100</f>
        <v>5.889665592456944</v>
      </c>
      <c r="H34" s="142">
        <v>5489</v>
      </c>
      <c r="I34" s="127">
        <f>(H34/H49)*100</f>
        <v>5.6630247505854925</v>
      </c>
      <c r="J34" s="142">
        <v>7907</v>
      </c>
      <c r="K34" s="127">
        <f>(J34/J49)*100</f>
        <v>8.211225920348927</v>
      </c>
    </row>
    <row r="35" spans="1:11" ht="15">
      <c r="A35" s="129" t="s">
        <v>89</v>
      </c>
      <c r="B35" s="142">
        <v>9676</v>
      </c>
      <c r="C35" s="127">
        <f>(B35/B49)*100</f>
        <v>8.889215533160009</v>
      </c>
      <c r="D35" s="142">
        <v>7170</v>
      </c>
      <c r="E35" s="127">
        <f>(D35/D49)*100</f>
        <v>6.469425872289744</v>
      </c>
      <c r="F35" s="142">
        <v>7734</v>
      </c>
      <c r="G35" s="127">
        <f>(F35/F49)*100</f>
        <v>7.395790500415977</v>
      </c>
      <c r="H35" s="142">
        <v>7822</v>
      </c>
      <c r="I35" s="127">
        <f>(H35/H49)*100</f>
        <v>8.069990817831977</v>
      </c>
      <c r="J35" s="142">
        <v>7894</v>
      </c>
      <c r="K35" s="127">
        <f>(J35/J49)*100</f>
        <v>8.197725738615711</v>
      </c>
    </row>
    <row r="36" spans="1:11" ht="15">
      <c r="A36" s="129" t="s">
        <v>92</v>
      </c>
      <c r="B36" s="142">
        <v>5390</v>
      </c>
      <c r="C36" s="127">
        <f>(B36/B49)*100</f>
        <v>4.951722997491984</v>
      </c>
      <c r="D36" s="142">
        <v>5288</v>
      </c>
      <c r="E36" s="127">
        <f>(D36/D49)*100</f>
        <v>4.771314367178266</v>
      </c>
      <c r="F36" s="142">
        <v>5840</v>
      </c>
      <c r="G36" s="127">
        <f>(F36/F49)*100</f>
        <v>5.584615531733813</v>
      </c>
      <c r="H36" s="142">
        <v>4631</v>
      </c>
      <c r="I36" s="127">
        <f>(H36/H49)*100</f>
        <v>4.77782248496291</v>
      </c>
      <c r="J36" s="142">
        <v>3007</v>
      </c>
      <c r="K36" s="127">
        <f>(J36/J49)*100</f>
        <v>3.1226958824445714</v>
      </c>
    </row>
    <row r="37" spans="1:11" ht="15">
      <c r="A37" s="129" t="s">
        <v>158</v>
      </c>
      <c r="B37" s="126">
        <v>4185</v>
      </c>
      <c r="C37" s="127">
        <f>(B37/B49)*100</f>
        <v>3.8447051474033307</v>
      </c>
      <c r="D37" s="126">
        <v>5508</v>
      </c>
      <c r="E37" s="127">
        <f>(D37/D49)*100</f>
        <v>4.969818368838481</v>
      </c>
      <c r="F37" s="126">
        <v>3947</v>
      </c>
      <c r="G37" s="127">
        <f>(F37/F49)*100</f>
        <v>3.774396832834479</v>
      </c>
      <c r="H37" s="126">
        <v>3349</v>
      </c>
      <c r="I37" s="127">
        <f>(H37/H49)*100</f>
        <v>3.4551776078904743</v>
      </c>
      <c r="J37" s="126">
        <v>3084</v>
      </c>
      <c r="K37" s="127">
        <f>(J37/J49)*100</f>
        <v>3.2026584973259253</v>
      </c>
    </row>
    <row r="38" spans="1:11" ht="15">
      <c r="A38" s="129" t="s">
        <v>101</v>
      </c>
      <c r="B38" s="142">
        <v>3857</v>
      </c>
      <c r="C38" s="127">
        <f>(B38/B49)*100</f>
        <v>3.5433758072962127</v>
      </c>
      <c r="D38" s="142">
        <v>4310</v>
      </c>
      <c r="E38" s="127">
        <f>(D38/D49)*100</f>
        <v>3.8888738507069447</v>
      </c>
      <c r="F38" s="142">
        <v>4697</v>
      </c>
      <c r="G38" s="127">
        <f>(F38/F49)*100</f>
        <v>4.491599169957829</v>
      </c>
      <c r="H38" s="142">
        <v>3817</v>
      </c>
      <c r="I38" s="127">
        <f>(H38/H49)*100</f>
        <v>3.9380152073209738</v>
      </c>
      <c r="J38" s="142">
        <v>2999</v>
      </c>
      <c r="K38" s="127">
        <f>(J38/J49)*100</f>
        <v>3.114388078301054</v>
      </c>
    </row>
    <row r="39" spans="1:11" ht="15">
      <c r="A39" s="129" t="s">
        <v>282</v>
      </c>
      <c r="B39" s="126">
        <v>3672</v>
      </c>
      <c r="C39" s="127">
        <f>(B39/B49)*100</f>
        <v>3.373418709979697</v>
      </c>
      <c r="D39" s="126">
        <v>2685</v>
      </c>
      <c r="E39" s="127">
        <f>(D39/D49)*100</f>
        <v>2.422651111171264</v>
      </c>
      <c r="F39" s="126">
        <v>3142</v>
      </c>
      <c r="G39" s="127">
        <f>(F39/F49)*100</f>
        <v>3.004599657655418</v>
      </c>
      <c r="H39" s="126">
        <v>2657</v>
      </c>
      <c r="I39" s="127">
        <f>(H39/H49)*100</f>
        <v>2.7412382514675993</v>
      </c>
      <c r="J39" s="126">
        <v>3014</v>
      </c>
      <c r="K39" s="127">
        <f>(J39/J49)*100</f>
        <v>3.129965211070149</v>
      </c>
    </row>
    <row r="40" spans="1:11" ht="15">
      <c r="A40" s="129" t="s">
        <v>94</v>
      </c>
      <c r="B40" s="142">
        <v>3589</v>
      </c>
      <c r="C40" s="127">
        <f>(B40/B49)*100</f>
        <v>3.2971676879403957</v>
      </c>
      <c r="D40" s="142">
        <v>3750</v>
      </c>
      <c r="E40" s="127">
        <f>(D40/D49)*100</f>
        <v>3.383590937390033</v>
      </c>
      <c r="F40" s="142">
        <v>3697</v>
      </c>
      <c r="G40" s="127">
        <f>(F40/F49)*100</f>
        <v>3.5353293871266964</v>
      </c>
      <c r="H40" s="142">
        <v>3468</v>
      </c>
      <c r="I40" s="127">
        <f>(H40/H49)*100</f>
        <v>3.5779504162926736</v>
      </c>
      <c r="J40" s="142">
        <v>3493</v>
      </c>
      <c r="K40" s="127">
        <f>(J40/J49)*100</f>
        <v>3.6273949841632485</v>
      </c>
    </row>
    <row r="41" spans="1:11" ht="15">
      <c r="A41" s="125" t="s">
        <v>91</v>
      </c>
      <c r="B41" s="142">
        <v>3132</v>
      </c>
      <c r="C41" s="127">
        <f>(B41/B49)*100</f>
        <v>2.877327723217977</v>
      </c>
      <c r="D41" s="142">
        <v>3556</v>
      </c>
      <c r="E41" s="127">
        <f>(D41/D49)*100</f>
        <v>3.208546499562389</v>
      </c>
      <c r="F41" s="142">
        <v>2907</v>
      </c>
      <c r="G41" s="127">
        <f>(F41/F49)*100</f>
        <v>2.7798762586901016</v>
      </c>
      <c r="H41" s="142">
        <v>2498</v>
      </c>
      <c r="I41" s="127">
        <f>(H41/H49)*100</f>
        <v>2.5771972721739043</v>
      </c>
      <c r="J41" s="142">
        <v>2838</v>
      </c>
      <c r="K41" s="127">
        <f>(J41/J49)*100</f>
        <v>2.947193519912768</v>
      </c>
    </row>
    <row r="42" spans="1:11" ht="15">
      <c r="A42" s="125" t="s">
        <v>100</v>
      </c>
      <c r="B42" s="142">
        <v>2870</v>
      </c>
      <c r="C42" s="127">
        <f>(B42/B49)*100</f>
        <v>2.6366317259372907</v>
      </c>
      <c r="D42" s="142">
        <v>3203</v>
      </c>
      <c r="E42" s="127">
        <f>(D42/D49)*100</f>
        <v>2.890037805989407</v>
      </c>
      <c r="F42" s="142">
        <v>2675</v>
      </c>
      <c r="G42" s="127">
        <f>(F42/F49)*100</f>
        <v>2.558021669073279</v>
      </c>
      <c r="H42" s="142">
        <v>3324</v>
      </c>
      <c r="I42" s="127">
        <f>(H42/H49)*100</f>
        <v>3.42938500108329</v>
      </c>
      <c r="J42" s="142">
        <v>1851</v>
      </c>
      <c r="K42" s="127">
        <f>(J42/J49)*100</f>
        <v>1.922218183706319</v>
      </c>
    </row>
    <row r="43" spans="1:11" ht="15">
      <c r="A43" s="129" t="s">
        <v>99</v>
      </c>
      <c r="B43" s="142">
        <v>1942</v>
      </c>
      <c r="C43" s="127">
        <f>(B43/B49)*100</f>
        <v>1.7840901783171492</v>
      </c>
      <c r="D43" s="142">
        <v>1712</v>
      </c>
      <c r="E43" s="127">
        <f>(D43/D49)*100</f>
        <v>1.54472204928313</v>
      </c>
      <c r="F43" s="142">
        <v>772</v>
      </c>
      <c r="G43" s="127">
        <f>(F43/F49)*100</f>
        <v>0.7382402723456342</v>
      </c>
      <c r="H43" s="142">
        <v>1912</v>
      </c>
      <c r="I43" s="127">
        <f>(H43/H49)*100</f>
        <v>1.9726185686134927</v>
      </c>
      <c r="J43" s="142">
        <v>1807</v>
      </c>
      <c r="K43" s="127">
        <f>(J43/J49)*100</f>
        <v>1.8765252609169738</v>
      </c>
    </row>
    <row r="44" spans="1:11" ht="15">
      <c r="A44" s="125" t="s">
        <v>138</v>
      </c>
      <c r="B44" s="142">
        <v>1651</v>
      </c>
      <c r="C44" s="127">
        <f>(B44/B49)*100</f>
        <v>1.5167522576733332</v>
      </c>
      <c r="D44" s="142">
        <v>1987</v>
      </c>
      <c r="E44" s="127">
        <f>(D44/D49)*100</f>
        <v>1.7928520513583992</v>
      </c>
      <c r="F44" s="142">
        <v>1468</v>
      </c>
      <c r="G44" s="127">
        <f>(F44/F49)*100</f>
        <v>1.4038040411961021</v>
      </c>
      <c r="H44" s="142">
        <v>1712</v>
      </c>
      <c r="I44" s="127">
        <f>(H44/H49)*100</f>
        <v>1.7662777141560144</v>
      </c>
      <c r="J44" s="142">
        <v>1374</v>
      </c>
      <c r="K44" s="127">
        <f>(J44/J49)*100</f>
        <v>1.4268653616490992</v>
      </c>
    </row>
    <row r="45" spans="1:11" ht="15">
      <c r="A45" s="125" t="s">
        <v>284</v>
      </c>
      <c r="B45" s="126">
        <v>1344</v>
      </c>
      <c r="C45" s="127">
        <f>(B45/B49)*100</f>
        <v>1.2347153448291701</v>
      </c>
      <c r="D45" s="126">
        <v>1374</v>
      </c>
      <c r="E45" s="127">
        <f>(D45/D49)*100</f>
        <v>1.2397477194597082</v>
      </c>
      <c r="F45" s="126">
        <v>1243</v>
      </c>
      <c r="G45" s="127">
        <f>(F45/F49)*100</f>
        <v>1.1886433400590974</v>
      </c>
      <c r="H45" s="126">
        <v>1200</v>
      </c>
      <c r="I45" s="127">
        <f>(H45/H49)*100</f>
        <v>1.23804512674487</v>
      </c>
      <c r="J45" s="126">
        <v>1236</v>
      </c>
      <c r="K45" s="127">
        <f>(J45/J49)*100</f>
        <v>1.2835557401734254</v>
      </c>
    </row>
    <row r="46" spans="1:11" ht="15" customHeight="1">
      <c r="A46" s="125" t="s">
        <v>137</v>
      </c>
      <c r="B46" s="142">
        <v>1103</v>
      </c>
      <c r="C46" s="127">
        <f>(B46/B49)*100</f>
        <v>1.0133117748114395</v>
      </c>
      <c r="D46" s="142">
        <v>1044</v>
      </c>
      <c r="E46" s="127">
        <f>(D46/D49)*100</f>
        <v>0.9419917169693852</v>
      </c>
      <c r="F46" s="142">
        <v>1826</v>
      </c>
      <c r="G46" s="127">
        <f>(F46/F49)*100</f>
        <v>1.7461486234496477</v>
      </c>
      <c r="H46" s="142">
        <v>1082</v>
      </c>
      <c r="I46" s="127">
        <f>(H46/H49)*100</f>
        <v>1.1163040226149576</v>
      </c>
      <c r="J46" s="142">
        <v>1309</v>
      </c>
      <c r="K46" s="127">
        <f>(J46/J49)*100</f>
        <v>1.3593644529830209</v>
      </c>
    </row>
    <row r="47" spans="1:11" ht="14.25" customHeight="1" hidden="1">
      <c r="A47" s="129"/>
      <c r="B47" s="142">
        <f>SUM(B32:B46)</f>
        <v>103715</v>
      </c>
      <c r="C47" s="128"/>
      <c r="D47" s="142">
        <f>SUM(D32:D46)</f>
        <v>106517</v>
      </c>
      <c r="E47" s="128"/>
      <c r="F47" s="142">
        <f>SUM(F32:F46)</f>
        <v>97392</v>
      </c>
      <c r="G47" s="128"/>
      <c r="H47" s="142">
        <f>SUM(H32:H46)</f>
        <v>90684</v>
      </c>
      <c r="I47" s="128"/>
      <c r="J47" s="142">
        <f>SUM(J32:J46)</f>
        <v>89346</v>
      </c>
      <c r="K47" s="128"/>
    </row>
    <row r="48" spans="1:11" ht="15">
      <c r="A48" s="133" t="s">
        <v>93</v>
      </c>
      <c r="B48" s="131">
        <f>B49-B47</f>
        <v>5136</v>
      </c>
      <c r="C48" s="130">
        <f>(B48/B49)*100</f>
        <v>4.718376496311471</v>
      </c>
      <c r="D48" s="131">
        <f>D49-D47</f>
        <v>4312</v>
      </c>
      <c r="E48" s="130">
        <f>(D48/D49)*100</f>
        <v>3.89067843254022</v>
      </c>
      <c r="F48" s="131">
        <f>F49-F47</f>
        <v>7181</v>
      </c>
      <c r="G48" s="130">
        <f>(F48/F49)*100</f>
        <v>6.866973310510362</v>
      </c>
      <c r="H48" s="131">
        <f>H49-H47</f>
        <v>6243</v>
      </c>
      <c r="I48" s="130">
        <f>(H48/H49)*100</f>
        <v>6.440929771890186</v>
      </c>
      <c r="J48" s="131">
        <f>J49-J47</f>
        <v>6949</v>
      </c>
      <c r="K48" s="130">
        <f>(J48/J49)*100</f>
        <v>7.216366374162729</v>
      </c>
    </row>
    <row r="49" spans="1:11" ht="18" customHeight="1">
      <c r="A49" s="371" t="s">
        <v>2</v>
      </c>
      <c r="B49" s="369">
        <v>108851</v>
      </c>
      <c r="C49" s="368">
        <f>SUM(C32:C48)</f>
        <v>100</v>
      </c>
      <c r="D49" s="369">
        <v>110829</v>
      </c>
      <c r="E49" s="368">
        <f>SUM(E32:E48)</f>
        <v>100</v>
      </c>
      <c r="F49" s="369">
        <v>104573</v>
      </c>
      <c r="G49" s="368">
        <f>SUM(G32:G48)</f>
        <v>99.99999999999999</v>
      </c>
      <c r="H49" s="369">
        <v>96927</v>
      </c>
      <c r="I49" s="368">
        <f>SUM(I32:I48)</f>
        <v>100</v>
      </c>
      <c r="J49" s="369">
        <v>96295</v>
      </c>
      <c r="K49" s="368">
        <f>SUM(K32:K48)</f>
        <v>99.99999999999999</v>
      </c>
    </row>
    <row r="50" spans="1:11" ht="15" customHeight="1">
      <c r="A50" s="267" t="s">
        <v>142</v>
      </c>
      <c r="B50" s="120"/>
      <c r="C50" s="120"/>
      <c r="D50" s="35"/>
      <c r="E50" s="35"/>
      <c r="F50" s="35"/>
      <c r="G50" s="35"/>
      <c r="H50" s="33"/>
      <c r="I50" s="34"/>
      <c r="J50" s="33"/>
      <c r="K50" s="34"/>
    </row>
    <row r="51" spans="1:11" ht="12.75" customHeight="1">
      <c r="A51" s="230"/>
      <c r="B51" s="120"/>
      <c r="C51" s="120"/>
      <c r="D51" s="35"/>
      <c r="E51" s="35"/>
      <c r="F51" s="35"/>
      <c r="G51" s="35"/>
      <c r="H51" s="33"/>
      <c r="I51" s="34"/>
      <c r="J51" s="33"/>
      <c r="K51" s="34"/>
    </row>
    <row r="52" spans="1:11" ht="20.25" customHeight="1">
      <c r="A52" s="523" t="s">
        <v>339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1:11" ht="15" customHeight="1">
      <c r="A53" s="508" t="s">
        <v>87</v>
      </c>
      <c r="B53" s="524" t="s">
        <v>311</v>
      </c>
      <c r="C53" s="524"/>
      <c r="D53" s="524" t="s">
        <v>283</v>
      </c>
      <c r="E53" s="524"/>
      <c r="F53" s="375" t="s">
        <v>226</v>
      </c>
      <c r="G53" s="375"/>
      <c r="H53" s="375" t="s">
        <v>218</v>
      </c>
      <c r="I53" s="375"/>
      <c r="J53" s="375" t="s">
        <v>209</v>
      </c>
      <c r="K53" s="375"/>
    </row>
    <row r="54" spans="1:11" ht="15" customHeight="1">
      <c r="A54" s="508"/>
      <c r="B54" s="114" t="s">
        <v>126</v>
      </c>
      <c r="C54" s="114" t="s">
        <v>88</v>
      </c>
      <c r="D54" s="114" t="s">
        <v>126</v>
      </c>
      <c r="E54" s="114" t="s">
        <v>88</v>
      </c>
      <c r="F54" s="114" t="s">
        <v>126</v>
      </c>
      <c r="G54" s="114" t="s">
        <v>88</v>
      </c>
      <c r="H54" s="114" t="s">
        <v>126</v>
      </c>
      <c r="I54" s="114" t="s">
        <v>88</v>
      </c>
      <c r="J54" s="114" t="s">
        <v>126</v>
      </c>
      <c r="K54" s="114" t="s">
        <v>88</v>
      </c>
    </row>
    <row r="55" spans="1:11" ht="15" customHeight="1">
      <c r="A55" s="132" t="s">
        <v>98</v>
      </c>
      <c r="B55" s="123">
        <v>20085</v>
      </c>
      <c r="C55" s="124">
        <f>(B55/B72)*100</f>
        <v>44.96306245802552</v>
      </c>
      <c r="D55" s="123">
        <v>20330</v>
      </c>
      <c r="E55" s="124">
        <f>(D55/D72)*100</f>
        <v>46.76681005727957</v>
      </c>
      <c r="F55" s="123">
        <v>19720</v>
      </c>
      <c r="G55" s="124">
        <f>(F55/F72)*100</f>
        <v>46.51162790697674</v>
      </c>
      <c r="H55" s="123">
        <v>19131.83</v>
      </c>
      <c r="I55" s="124">
        <f>(H55/H72)*100</f>
        <v>46.765656318748476</v>
      </c>
      <c r="J55" s="123">
        <v>18389.9</v>
      </c>
      <c r="K55" s="124">
        <f>(J55/J72)*100</f>
        <v>46.42038570274637</v>
      </c>
    </row>
    <row r="56" spans="1:11" ht="15" customHeight="1">
      <c r="A56" s="129" t="s">
        <v>90</v>
      </c>
      <c r="B56" s="142">
        <v>3584</v>
      </c>
      <c r="C56" s="127">
        <f>(B56/B72)*100</f>
        <v>8.02328184463846</v>
      </c>
      <c r="D56" s="142">
        <v>3584</v>
      </c>
      <c r="E56" s="127">
        <f>(D56/D72)*100</f>
        <v>8.244576844333004</v>
      </c>
      <c r="F56" s="142">
        <v>3333</v>
      </c>
      <c r="G56" s="127">
        <f>(F56/F72)*100</f>
        <v>7.861219868861739</v>
      </c>
      <c r="H56" s="142">
        <v>3333</v>
      </c>
      <c r="I56" s="127">
        <f>(H56/H72)*100</f>
        <v>8.147152285504767</v>
      </c>
      <c r="J56" s="142">
        <v>3333</v>
      </c>
      <c r="K56" s="127">
        <f>(J56/J72)*100</f>
        <v>8.413267366720516</v>
      </c>
    </row>
    <row r="57" spans="1:11" ht="15" customHeight="1">
      <c r="A57" s="129" t="s">
        <v>100</v>
      </c>
      <c r="B57" s="142">
        <v>3383</v>
      </c>
      <c r="C57" s="127">
        <f>(B57/B72)*100</f>
        <v>7.573315424222073</v>
      </c>
      <c r="D57" s="142">
        <v>3383</v>
      </c>
      <c r="E57" s="127">
        <f>(D57/D72)*100</f>
        <v>7.782199627337766</v>
      </c>
      <c r="F57" s="142">
        <v>3383</v>
      </c>
      <c r="G57" s="127">
        <f>(F57/F72)*100</f>
        <v>7.979149959903769</v>
      </c>
      <c r="H57" s="142">
        <v>3253</v>
      </c>
      <c r="I57" s="127">
        <f>(H57/H72)*100</f>
        <v>7.951601075531654</v>
      </c>
      <c r="J57" s="142">
        <v>3089</v>
      </c>
      <c r="K57" s="127">
        <f>(J57/J72)*100</f>
        <v>7.797354604200322</v>
      </c>
    </row>
    <row r="58" spans="1:11" ht="15" customHeight="1">
      <c r="A58" s="129" t="s">
        <v>91</v>
      </c>
      <c r="B58" s="142">
        <v>2354</v>
      </c>
      <c r="C58" s="127">
        <f>(B58/B72)*100</f>
        <v>5.269755988359077</v>
      </c>
      <c r="D58" s="142">
        <v>2354</v>
      </c>
      <c r="E58" s="127">
        <f>(D58/D72)*100</f>
        <v>5.415104322421844</v>
      </c>
      <c r="F58" s="142">
        <v>2354</v>
      </c>
      <c r="G58" s="127">
        <f>(F58/F72)*100</f>
        <v>5.552148686258786</v>
      </c>
      <c r="H58" s="142">
        <v>2239</v>
      </c>
      <c r="I58" s="127">
        <f>(H58/H72)*100</f>
        <v>5.4729894891224635</v>
      </c>
      <c r="J58" s="142">
        <v>2200</v>
      </c>
      <c r="K58" s="127">
        <f>(J58/J72)*100</f>
        <v>5.553311793214863</v>
      </c>
    </row>
    <row r="59" spans="1:11" ht="15" customHeight="1">
      <c r="A59" s="129" t="s">
        <v>92</v>
      </c>
      <c r="B59" s="142">
        <v>1917</v>
      </c>
      <c r="C59" s="127">
        <f>(B59/B72)*100</f>
        <v>4.2914707857622565</v>
      </c>
      <c r="D59" s="142">
        <v>1917</v>
      </c>
      <c r="E59" s="127">
        <f>(D59/D72)*100</f>
        <v>4.409836442685928</v>
      </c>
      <c r="F59" s="142">
        <v>1829</v>
      </c>
      <c r="G59" s="127">
        <f>(F59/F72)*100</f>
        <v>4.313882730317467</v>
      </c>
      <c r="H59" s="142">
        <v>1725</v>
      </c>
      <c r="I59" s="127">
        <f>(H59/H72)*100</f>
        <v>4.216572965045221</v>
      </c>
      <c r="J59" s="142">
        <v>1605</v>
      </c>
      <c r="K59" s="127">
        <f>(J59/J72)*100</f>
        <v>4.05139337641357</v>
      </c>
    </row>
    <row r="60" spans="1:11" ht="15" customHeight="1">
      <c r="A60" s="129" t="s">
        <v>198</v>
      </c>
      <c r="B60" s="142">
        <v>1583</v>
      </c>
      <c r="C60" s="127">
        <f>(B60/B72)*100</f>
        <v>3.5437653906424895</v>
      </c>
      <c r="D60" s="142">
        <v>1583</v>
      </c>
      <c r="E60" s="127">
        <f>(D60/D72)*100</f>
        <v>3.6415081318580205</v>
      </c>
      <c r="F60" s="142">
        <v>1583</v>
      </c>
      <c r="G60" s="127">
        <f>(F60/F72)*100</f>
        <v>3.7336666823906786</v>
      </c>
      <c r="H60" s="142">
        <v>1302</v>
      </c>
      <c r="I60" s="127">
        <f>(H60/H72)*100</f>
        <v>3.182595942312393</v>
      </c>
      <c r="J60" s="142">
        <v>1068</v>
      </c>
      <c r="K60" s="127">
        <f>(J60/J72)*100</f>
        <v>2.6958804523424877</v>
      </c>
    </row>
    <row r="61" spans="1:11" ht="15" customHeight="1">
      <c r="A61" s="129" t="s">
        <v>89</v>
      </c>
      <c r="B61" s="142">
        <v>1439</v>
      </c>
      <c r="C61" s="127">
        <f>(B61/B72)*100</f>
        <v>3.221401387956123</v>
      </c>
      <c r="D61" s="142">
        <v>1439</v>
      </c>
      <c r="E61" s="127">
        <f>(D61/D72)*100</f>
        <v>3.3102528122196406</v>
      </c>
      <c r="F61" s="142">
        <v>1439</v>
      </c>
      <c r="G61" s="127">
        <f>(F61/F72)*100</f>
        <v>3.3940280201896313</v>
      </c>
      <c r="H61" s="142">
        <v>1308</v>
      </c>
      <c r="I61" s="127">
        <f>(H61/H72)*100</f>
        <v>3.1972622830603767</v>
      </c>
      <c r="J61" s="142">
        <v>1270</v>
      </c>
      <c r="K61" s="127">
        <f>(J61/J72)*100</f>
        <v>3.205775444264943</v>
      </c>
    </row>
    <row r="62" spans="1:11" ht="15" customHeight="1">
      <c r="A62" s="129" t="s">
        <v>158</v>
      </c>
      <c r="B62" s="126">
        <v>345</v>
      </c>
      <c r="C62" s="127">
        <f>(B62/B72)*100</f>
        <v>0.7723304231027535</v>
      </c>
      <c r="D62" s="126">
        <v>345</v>
      </c>
      <c r="E62" s="127">
        <f>(D62/D72)*100</f>
        <v>0.7936325366336178</v>
      </c>
      <c r="F62" s="126">
        <v>345</v>
      </c>
      <c r="G62" s="127">
        <f>(F62/F72)*100</f>
        <v>0.8137176281900089</v>
      </c>
      <c r="H62" s="126">
        <v>345</v>
      </c>
      <c r="I62" s="127">
        <f>(H62/H72)*100</f>
        <v>0.8433145930090442</v>
      </c>
      <c r="J62" s="126">
        <v>307</v>
      </c>
      <c r="K62" s="127">
        <f>(J62/J72)*100</f>
        <v>0.7749394184168013</v>
      </c>
    </row>
    <row r="63" spans="1:11" ht="15" customHeight="1">
      <c r="A63" s="129" t="s">
        <v>94</v>
      </c>
      <c r="B63" s="142">
        <v>340</v>
      </c>
      <c r="C63" s="127">
        <f>(B63/B72)*100</f>
        <v>0.7611372285650324</v>
      </c>
      <c r="D63" s="142">
        <v>340</v>
      </c>
      <c r="E63" s="127">
        <f>(D63/D72)*100</f>
        <v>0.7821306158128408</v>
      </c>
      <c r="F63" s="142">
        <v>340</v>
      </c>
      <c r="G63" s="127">
        <f>(F63/F72)*100</f>
        <v>0.8019246190858059</v>
      </c>
      <c r="H63" s="142">
        <v>340</v>
      </c>
      <c r="I63" s="127">
        <f>(H63/H72)*100</f>
        <v>0.8310926423857248</v>
      </c>
      <c r="J63" s="142">
        <v>320</v>
      </c>
      <c r="K63" s="127">
        <f>(J63/J72)*100</f>
        <v>0.8077544426494345</v>
      </c>
    </row>
    <row r="64" spans="1:11" ht="15" customHeight="1">
      <c r="A64" s="125" t="s">
        <v>99</v>
      </c>
      <c r="B64" s="142">
        <v>317</v>
      </c>
      <c r="C64" s="127">
        <f>(B64/B72)*100</f>
        <v>0.7096485336915156</v>
      </c>
      <c r="D64" s="142">
        <v>317</v>
      </c>
      <c r="E64" s="127">
        <f>(D64/D72)*100</f>
        <v>0.7292217800372662</v>
      </c>
      <c r="F64" s="142">
        <v>317</v>
      </c>
      <c r="G64" s="127">
        <f>(F64/F72)*100</f>
        <v>0.747676777206472</v>
      </c>
      <c r="H64" s="142">
        <v>317</v>
      </c>
      <c r="I64" s="127">
        <f>(H64/H72)*100</f>
        <v>0.7748716695184552</v>
      </c>
      <c r="J64" s="142">
        <v>317</v>
      </c>
      <c r="K64" s="127">
        <f>(J64/J72)*100</f>
        <v>0.8001817447495961</v>
      </c>
    </row>
    <row r="65" spans="1:11" ht="15" customHeight="1">
      <c r="A65" s="125" t="s">
        <v>137</v>
      </c>
      <c r="B65" s="142">
        <v>275</v>
      </c>
      <c r="C65" s="127">
        <f>(B65/B72)*100</f>
        <v>0.6156256995746586</v>
      </c>
      <c r="D65" s="142">
        <v>275</v>
      </c>
      <c r="E65" s="127">
        <f>(D65/D72)*100</f>
        <v>0.6326056451427389</v>
      </c>
      <c r="F65" s="142">
        <v>271</v>
      </c>
      <c r="G65" s="127">
        <f>(F65/F72)*100</f>
        <v>0.6391810934478042</v>
      </c>
      <c r="H65" s="142">
        <v>275</v>
      </c>
      <c r="I65" s="127">
        <f>(H65/H72)*100</f>
        <v>0.6722072842825716</v>
      </c>
      <c r="J65" s="142">
        <v>232</v>
      </c>
      <c r="K65" s="127">
        <f>(J65/J72)*100</f>
        <v>0.58562197092084</v>
      </c>
    </row>
    <row r="66" spans="1:11" ht="15" customHeight="1">
      <c r="A66" s="125" t="s">
        <v>284</v>
      </c>
      <c r="B66" s="142">
        <v>251</v>
      </c>
      <c r="C66" s="127">
        <f>(B66/B72)*100</f>
        <v>0.5618983657935975</v>
      </c>
      <c r="D66" s="142">
        <v>251</v>
      </c>
      <c r="E66" s="127">
        <f>(D66/D72)*100</f>
        <v>0.5773964252030089</v>
      </c>
      <c r="F66" s="142">
        <v>270</v>
      </c>
      <c r="G66" s="127">
        <f>(F66/F72)*100</f>
        <v>0.6368224916269636</v>
      </c>
      <c r="H66" s="142">
        <v>282</v>
      </c>
      <c r="I66" s="127">
        <f>(H66/H72)*100</f>
        <v>0.6893180151552188</v>
      </c>
      <c r="J66" s="142">
        <v>229</v>
      </c>
      <c r="K66" s="127">
        <f>(J66/J72)*100</f>
        <v>0.5780492730210016</v>
      </c>
    </row>
    <row r="67" spans="1:11" ht="15" customHeight="1">
      <c r="A67" s="125" t="s">
        <v>101</v>
      </c>
      <c r="B67" s="142">
        <v>250</v>
      </c>
      <c r="C67" s="127">
        <f>(B67/B72)*100</f>
        <v>0.5596597268860533</v>
      </c>
      <c r="D67" s="142">
        <v>250</v>
      </c>
      <c r="E67" s="127">
        <f>(D67/D72)*100</f>
        <v>0.5750960410388535</v>
      </c>
      <c r="F67" s="142">
        <v>250</v>
      </c>
      <c r="G67" s="127">
        <f>(F67/F72)*100</f>
        <v>0.5896504552101514</v>
      </c>
      <c r="H67" s="142">
        <v>250</v>
      </c>
      <c r="I67" s="127">
        <f>(H67/H72)*100</f>
        <v>0.6110975311659741</v>
      </c>
      <c r="J67" s="142">
        <v>250</v>
      </c>
      <c r="K67" s="127">
        <f>(J67/J72)*100</f>
        <v>0.6310581583198707</v>
      </c>
    </row>
    <row r="68" spans="1:11" ht="15" customHeight="1">
      <c r="A68" s="129" t="s">
        <v>138</v>
      </c>
      <c r="B68" s="142">
        <v>204</v>
      </c>
      <c r="C68" s="127">
        <f>(B68/B72)*100</f>
        <v>0.4566823371390195</v>
      </c>
      <c r="D68" s="142">
        <v>204</v>
      </c>
      <c r="E68" s="127">
        <f>(D68/D72)*100</f>
        <v>0.46927836948770446</v>
      </c>
      <c r="F68" s="142">
        <v>202</v>
      </c>
      <c r="G68" s="127">
        <f>(F68/F72)*100</f>
        <v>0.47643756780980234</v>
      </c>
      <c r="H68" s="142">
        <v>199</v>
      </c>
      <c r="I68" s="127">
        <f>(H68/H72)*100</f>
        <v>0.48643363480811536</v>
      </c>
      <c r="J68" s="142">
        <v>197</v>
      </c>
      <c r="K68" s="127">
        <f>(J68/J72)*100</f>
        <v>0.49727382875605813</v>
      </c>
    </row>
    <row r="69" spans="1:11" ht="15" customHeight="1">
      <c r="A69" s="125" t="s">
        <v>282</v>
      </c>
      <c r="B69" s="142">
        <v>140</v>
      </c>
      <c r="C69" s="127">
        <f>(B69/B72)*100</f>
        <v>0.31340944705618984</v>
      </c>
      <c r="D69" s="142">
        <v>140</v>
      </c>
      <c r="E69" s="127">
        <f>(D69/D72)*100</f>
        <v>0.32205378298175796</v>
      </c>
      <c r="F69" s="142">
        <v>140</v>
      </c>
      <c r="G69" s="127">
        <f>(F69/F72)*100</f>
        <v>0.3302042549176848</v>
      </c>
      <c r="H69" s="142">
        <v>140</v>
      </c>
      <c r="I69" s="127">
        <f>(H69/H72)*100</f>
        <v>0.34221461745294546</v>
      </c>
      <c r="J69" s="142">
        <v>140</v>
      </c>
      <c r="K69" s="127">
        <f>(J69/J72)*100</f>
        <v>0.3533925686591276</v>
      </c>
    </row>
    <row r="70" spans="1:11" ht="15" customHeight="1" hidden="1">
      <c r="A70" s="129"/>
      <c r="B70" s="142">
        <f>SUM(B55:B69)</f>
        <v>36467</v>
      </c>
      <c r="C70" s="127"/>
      <c r="D70" s="142">
        <f>SUM(D55:D69)</f>
        <v>36712</v>
      </c>
      <c r="E70" s="127"/>
      <c r="F70" s="142">
        <f>SUM(F55:F69)</f>
        <v>35776</v>
      </c>
      <c r="G70" s="127"/>
      <c r="H70" s="142">
        <f>SUM(H55:H69)</f>
        <v>34439.83</v>
      </c>
      <c r="I70" s="127"/>
      <c r="J70" s="142">
        <f>SUM(J55:J69)</f>
        <v>32946.9</v>
      </c>
      <c r="K70" s="127"/>
    </row>
    <row r="71" spans="1:11" ht="15" customHeight="1">
      <c r="A71" s="133" t="s">
        <v>93</v>
      </c>
      <c r="B71" s="131">
        <f>B72-B70</f>
        <v>8203</v>
      </c>
      <c r="C71" s="130">
        <f>(B71/B72)*100</f>
        <v>18.36355495858518</v>
      </c>
      <c r="D71" s="131">
        <f>D72-D70</f>
        <v>6759</v>
      </c>
      <c r="E71" s="130">
        <f>(D71/D72)*100</f>
        <v>15.548296565526442</v>
      </c>
      <c r="F71" s="131">
        <f>F72-F70</f>
        <v>6622</v>
      </c>
      <c r="G71" s="130">
        <f>(F71/F72)*100</f>
        <v>15.618661257606492</v>
      </c>
      <c r="H71" s="131">
        <f>H72-H70</f>
        <v>6470.169999999998</v>
      </c>
      <c r="I71" s="130">
        <f>(H71/H72)*100</f>
        <v>15.815619652896599</v>
      </c>
      <c r="J71" s="131">
        <f>J72-J70</f>
        <v>6669.0999999999985</v>
      </c>
      <c r="K71" s="130">
        <f>(J71/J72)*100</f>
        <v>16.834359854604198</v>
      </c>
    </row>
    <row r="72" spans="1:11" ht="18" customHeight="1">
      <c r="A72" s="370" t="s">
        <v>2</v>
      </c>
      <c r="B72" s="367">
        <v>44670</v>
      </c>
      <c r="C72" s="368">
        <f>SUM(C55:C71)</f>
        <v>100.00000000000001</v>
      </c>
      <c r="D72" s="367">
        <v>43471</v>
      </c>
      <c r="E72" s="368">
        <f>SUM(E55:E71)</f>
        <v>100</v>
      </c>
      <c r="F72" s="367">
        <v>42398</v>
      </c>
      <c r="G72" s="368">
        <f>SUM(G55:G71)</f>
        <v>100</v>
      </c>
      <c r="H72" s="367">
        <v>40910</v>
      </c>
      <c r="I72" s="368">
        <f>SUM(I55:I71)</f>
        <v>100.00000000000001</v>
      </c>
      <c r="J72" s="367">
        <v>39616</v>
      </c>
      <c r="K72" s="368">
        <f>SUM(K55:K71)</f>
        <v>100.00000000000004</v>
      </c>
    </row>
    <row r="73" spans="1:5" ht="15" customHeight="1">
      <c r="A73" s="267" t="s">
        <v>143</v>
      </c>
      <c r="B73" s="120"/>
      <c r="C73" s="120"/>
      <c r="D73" s="36"/>
      <c r="E73" s="36"/>
    </row>
    <row r="74" spans="1:11" ht="12.75" customHeight="1">
      <c r="A74" s="230"/>
      <c r="B74"/>
      <c r="C74"/>
      <c r="D74" s="3"/>
      <c r="E74" s="3"/>
      <c r="F74" s="113"/>
      <c r="G74" s="113"/>
      <c r="H74" s="113"/>
      <c r="I74" s="113"/>
      <c r="J74" s="113"/>
      <c r="K74" s="113"/>
    </row>
    <row r="75" spans="1:11" ht="15">
      <c r="A75"/>
      <c r="B75"/>
      <c r="C75"/>
      <c r="D75" s="47"/>
      <c r="E75" s="113"/>
      <c r="F75" s="113"/>
      <c r="G75" s="113"/>
      <c r="H75" s="113"/>
      <c r="I75" s="113"/>
      <c r="J75" s="113"/>
      <c r="K75" s="113"/>
    </row>
    <row r="76" spans="1:4" ht="15">
      <c r="A76"/>
      <c r="B76"/>
      <c r="C76"/>
      <c r="D76" s="113"/>
    </row>
  </sheetData>
  <mergeCells count="16">
    <mergeCell ref="B53:C53"/>
    <mergeCell ref="D53:E53"/>
    <mergeCell ref="A52:K52"/>
    <mergeCell ref="A53:A54"/>
    <mergeCell ref="A7:A8"/>
    <mergeCell ref="D7:E7"/>
    <mergeCell ref="B7:C7"/>
    <mergeCell ref="A1:K1"/>
    <mergeCell ref="A2:K2"/>
    <mergeCell ref="A4:K4"/>
    <mergeCell ref="A6:K6"/>
    <mergeCell ref="A3:K3"/>
    <mergeCell ref="A29:K29"/>
    <mergeCell ref="A30:A31"/>
    <mergeCell ref="D30:E30"/>
    <mergeCell ref="B30:C30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D24:D25 D47:D48 H23:H25 C27:C30 A23:A27 A47:A50 D16 H47:H48 K23:K29 C49:C71 D54:K71 B47:B48 B9 J27:J29 F23:F25 I23:I29 H27:H29 J23:J25 G23:G29 F27:F29 E23:E29 D8:D9 C9:C20 D27:D29 F8:F11 D11 J8:J13 H8:H13 F13 D14 H15:H16 B27:B29 E47:E52 H50:H52 F50:F52 J50:J52 G47:G52 F47:F48 I47:I52 K47:K52 J47:J48 H31 D31 C23 A53:A71 E8:E20 G8:G20 J15:J20 I8:I20 F15:F20 K8:K20 A7:A20 H18:H20 E22 G22 J22 I22 F22 K22 A22 H22 C22 J31 K31 I31 F31 G31 E31 A30:A31 C47:C48 B50:B52 B54" formula="1"/>
    <ignoredError sqref="D7:K7 C7 C24 C26 B31 C31 B24:B25 B8 C8 D53:K53 D30:K30" numberStoredAsText="1" formula="1"/>
    <ignoredError sqref="B7 B30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SheetLayoutView="75" workbookViewId="0" topLeftCell="A38">
      <selection activeCell="A48" sqref="A48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7" t="s">
        <v>77</v>
      </c>
      <c r="B1" s="228"/>
    </row>
    <row r="2" spans="1:2" ht="19.5" customHeight="1">
      <c r="A2" s="424" t="s">
        <v>129</v>
      </c>
      <c r="B2" s="424"/>
    </row>
    <row r="3" spans="1:2" ht="19.5" customHeight="1">
      <c r="A3" s="227" t="s">
        <v>132</v>
      </c>
      <c r="B3" s="228"/>
    </row>
    <row r="4" spans="1:2" ht="19.5" customHeight="1">
      <c r="A4" s="290"/>
      <c r="B4" s="22"/>
    </row>
    <row r="5" spans="1:2" ht="19.5" customHeight="1">
      <c r="A5" s="290"/>
      <c r="B5" s="22"/>
    </row>
    <row r="6" spans="1:2" s="25" customFormat="1" ht="19.5" customHeight="1">
      <c r="A6" s="23" t="s">
        <v>316</v>
      </c>
      <c r="B6" s="235"/>
    </row>
    <row r="7" spans="1:2" s="25" customFormat="1" ht="19.5" customHeight="1">
      <c r="A7" s="23" t="s">
        <v>276</v>
      </c>
      <c r="B7" s="235"/>
    </row>
    <row r="8" spans="1:2" s="25" customFormat="1" ht="19.5" customHeight="1">
      <c r="A8" s="23" t="s">
        <v>318</v>
      </c>
      <c r="B8" s="236"/>
    </row>
    <row r="9" spans="1:2" s="25" customFormat="1" ht="19.5" customHeight="1">
      <c r="A9" s="23" t="s">
        <v>281</v>
      </c>
      <c r="B9" s="236"/>
    </row>
    <row r="10" spans="1:2" s="25" customFormat="1" ht="19.5" customHeight="1">
      <c r="A10" s="23"/>
      <c r="B10" s="235"/>
    </row>
    <row r="11" spans="1:2" s="25" customFormat="1" ht="19.5" customHeight="1">
      <c r="A11" s="23"/>
      <c r="B11" s="235"/>
    </row>
    <row r="12" spans="1:2" s="25" customFormat="1" ht="19.5" customHeight="1">
      <c r="A12" s="23"/>
      <c r="B12" s="235"/>
    </row>
    <row r="13" spans="1:2" s="25" customFormat="1" ht="19.5" customHeight="1">
      <c r="A13" s="23"/>
      <c r="B13" s="236"/>
    </row>
    <row r="14" spans="1:2" s="25" customFormat="1" ht="19.5" customHeight="1">
      <c r="A14" s="23"/>
      <c r="B14" s="236"/>
    </row>
    <row r="15" spans="1:2" s="25" customFormat="1" ht="19.5" customHeight="1">
      <c r="A15" s="23"/>
      <c r="B15" s="236"/>
    </row>
    <row r="16" spans="1:2" s="25" customFormat="1" ht="19.5" customHeight="1">
      <c r="A16" s="23"/>
      <c r="B16" s="235"/>
    </row>
    <row r="17" spans="1:2" s="25" customFormat="1" ht="19.5" customHeight="1">
      <c r="A17" s="403" t="s">
        <v>76</v>
      </c>
      <c r="B17" s="237"/>
    </row>
    <row r="18" spans="1:2" s="25" customFormat="1" ht="19.5" customHeight="1">
      <c r="A18" s="403"/>
      <c r="B18" s="237"/>
    </row>
    <row r="19" spans="1:2" s="25" customFormat="1" ht="19.5" customHeight="1">
      <c r="A19" s="26" t="s">
        <v>139</v>
      </c>
      <c r="B19" s="238"/>
    </row>
    <row r="20" spans="1:2" s="25" customFormat="1" ht="19.5" customHeight="1">
      <c r="A20" s="26"/>
      <c r="B20" s="238"/>
    </row>
    <row r="21" spans="1:2" s="25" customFormat="1" ht="19.5" customHeight="1">
      <c r="A21" s="23"/>
      <c r="B21" s="238"/>
    </row>
    <row r="22" spans="1:2" s="25" customFormat="1" ht="19.5" customHeight="1">
      <c r="A22" s="26" t="s">
        <v>78</v>
      </c>
      <c r="B22" s="238"/>
    </row>
    <row r="23" spans="1:2" s="25" customFormat="1" ht="19.5" customHeight="1">
      <c r="A23" s="23"/>
      <c r="B23" s="238"/>
    </row>
    <row r="24" spans="1:2" s="25" customFormat="1" ht="19.5" customHeight="1">
      <c r="A24" s="234" t="s">
        <v>206</v>
      </c>
      <c r="B24" s="238"/>
    </row>
    <row r="25" spans="1:2" s="25" customFormat="1" ht="19.5" customHeight="1">
      <c r="A25" s="234"/>
      <c r="B25" s="238"/>
    </row>
    <row r="26" spans="1:2" s="25" customFormat="1" ht="19.5" customHeight="1">
      <c r="A26" s="234" t="s">
        <v>220</v>
      </c>
      <c r="B26" s="238"/>
    </row>
    <row r="27" spans="1:2" s="25" customFormat="1" ht="19.5" customHeight="1">
      <c r="A27" s="234" t="s">
        <v>205</v>
      </c>
      <c r="B27" s="238"/>
    </row>
    <row r="28" spans="1:2" s="25" customFormat="1" ht="19.5" customHeight="1">
      <c r="A28" s="234" t="s">
        <v>207</v>
      </c>
      <c r="B28" s="238"/>
    </row>
    <row r="29" spans="1:2" s="25" customFormat="1" ht="19.5" customHeight="1">
      <c r="A29" s="23" t="s">
        <v>159</v>
      </c>
      <c r="B29" s="238"/>
    </row>
    <row r="30" spans="1:2" s="25" customFormat="1" ht="19.5" customHeight="1">
      <c r="A30" s="23" t="s">
        <v>204</v>
      </c>
      <c r="B30" s="238"/>
    </row>
    <row r="31" spans="1:2" s="25" customFormat="1" ht="19.5" customHeight="1">
      <c r="A31" s="23" t="s">
        <v>160</v>
      </c>
      <c r="B31" s="238"/>
    </row>
    <row r="32" spans="1:2" s="25" customFormat="1" ht="19.5" customHeight="1">
      <c r="A32" s="23" t="s">
        <v>79</v>
      </c>
      <c r="B32" s="238"/>
    </row>
    <row r="33" spans="1:2" s="25" customFormat="1" ht="19.5" customHeight="1">
      <c r="A33" s="23"/>
      <c r="B33" s="238"/>
    </row>
    <row r="34" spans="1:2" s="25" customFormat="1" ht="19.5" customHeight="1">
      <c r="A34" s="23"/>
      <c r="B34" s="238"/>
    </row>
    <row r="35" spans="1:2" s="25" customFormat="1" ht="19.5" customHeight="1">
      <c r="A35" s="23"/>
      <c r="B35" s="238"/>
    </row>
    <row r="36" spans="1:2" s="25" customFormat="1" ht="19.5" customHeight="1">
      <c r="A36" s="239" t="s">
        <v>197</v>
      </c>
      <c r="B36" s="238"/>
    </row>
    <row r="37" spans="1:2" s="25" customFormat="1" ht="19.5" customHeight="1">
      <c r="A37" s="239" t="s">
        <v>140</v>
      </c>
      <c r="B37" s="238"/>
    </row>
    <row r="38" spans="1:2" s="25" customFormat="1" ht="19.5" customHeight="1">
      <c r="A38" s="239" t="s">
        <v>166</v>
      </c>
      <c r="B38" s="238"/>
    </row>
    <row r="39" spans="1:2" s="25" customFormat="1" ht="19.5" customHeight="1">
      <c r="A39" s="239" t="s">
        <v>270</v>
      </c>
      <c r="B39" s="238"/>
    </row>
    <row r="40" spans="1:2" s="25" customFormat="1" ht="19.5" customHeight="1">
      <c r="A40" s="239" t="s">
        <v>165</v>
      </c>
      <c r="B40" s="238"/>
    </row>
    <row r="41" spans="1:2" s="25" customFormat="1" ht="19.5" customHeight="1">
      <c r="A41" s="373" t="s">
        <v>333</v>
      </c>
      <c r="B41" s="238"/>
    </row>
    <row r="42" spans="1:2" s="25" customFormat="1" ht="19.5" customHeight="1">
      <c r="A42" s="239" t="s">
        <v>287</v>
      </c>
      <c r="B42" s="238"/>
    </row>
    <row r="43" spans="1:2" s="25" customFormat="1" ht="19.5" customHeight="1">
      <c r="A43" s="239"/>
      <c r="B43" s="238"/>
    </row>
    <row r="44" spans="1:2" s="25" customFormat="1" ht="19.5" customHeight="1">
      <c r="A44" s="239"/>
      <c r="B44" s="238"/>
    </row>
    <row r="45" spans="1:2" s="25" customFormat="1" ht="19.5" customHeight="1">
      <c r="A45" s="239"/>
      <c r="B45" s="238"/>
    </row>
    <row r="46" spans="1:2" s="25" customFormat="1" ht="19.5" customHeight="1">
      <c r="A46" s="239"/>
      <c r="B46" s="238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423"/>
      <c r="B49" s="423"/>
    </row>
    <row r="50" spans="1:2" s="25" customFormat="1" ht="19.5" customHeight="1">
      <c r="A50" s="29" t="s">
        <v>328</v>
      </c>
      <c r="B50" s="24"/>
    </row>
    <row r="51" spans="1:2" s="25" customFormat="1" ht="19.5" customHeight="1">
      <c r="A51" s="29" t="s">
        <v>313</v>
      </c>
      <c r="B51" s="24"/>
    </row>
    <row r="52" spans="1:2" s="25" customFormat="1" ht="19.5" customHeight="1">
      <c r="A52" s="29" t="s">
        <v>239</v>
      </c>
      <c r="B52" s="24"/>
    </row>
    <row r="53" spans="1:2" s="25" customFormat="1" ht="19.5" customHeight="1">
      <c r="A53" s="248" t="s">
        <v>231</v>
      </c>
      <c r="B53" s="24"/>
    </row>
    <row r="54" spans="1:2" s="25" customFormat="1" ht="19.5" customHeight="1">
      <c r="A54" s="29" t="s">
        <v>335</v>
      </c>
      <c r="B54" s="24"/>
    </row>
    <row r="55" spans="1:2" ht="19.5" customHeight="1">
      <c r="A55" s="29" t="s">
        <v>146</v>
      </c>
      <c r="B55" s="27"/>
    </row>
    <row r="56" spans="1:2" ht="19.5" customHeight="1">
      <c r="A56" s="29" t="s">
        <v>84</v>
      </c>
      <c r="B56" s="27"/>
    </row>
    <row r="57" spans="1:2" ht="19.5" customHeight="1">
      <c r="A57" s="29" t="s">
        <v>161</v>
      </c>
      <c r="B57" s="27"/>
    </row>
    <row r="58" spans="1:2" ht="19.5" customHeight="1">
      <c r="A58" s="29" t="s">
        <v>222</v>
      </c>
      <c r="B58" s="27"/>
    </row>
    <row r="59" spans="1:2" ht="19.5" customHeight="1">
      <c r="A59" s="29" t="s">
        <v>223</v>
      </c>
      <c r="B59" s="27"/>
    </row>
    <row r="60" spans="1:2" ht="19.5" customHeight="1">
      <c r="A60" s="29" t="s">
        <v>336</v>
      </c>
      <c r="B60" s="27"/>
    </row>
    <row r="61" spans="1:2" ht="19.5" customHeight="1">
      <c r="A61" s="29" t="s">
        <v>294</v>
      </c>
      <c r="B61" s="27"/>
    </row>
    <row r="62" spans="1:2" ht="19.5" customHeight="1">
      <c r="A62" s="29" t="s">
        <v>293</v>
      </c>
      <c r="B62" s="27"/>
    </row>
    <row r="63" spans="1:2" ht="19.5" customHeight="1">
      <c r="A63" s="31" t="s">
        <v>225</v>
      </c>
      <c r="B63" s="27"/>
    </row>
    <row r="64" spans="1:2" ht="15">
      <c r="A64" s="291"/>
      <c r="B64" s="27"/>
    </row>
    <row r="65" spans="1:2" ht="15">
      <c r="A65" s="291"/>
      <c r="B65" s="27"/>
    </row>
  </sheetData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workbookViewId="0" topLeftCell="A10">
      <selection activeCell="S10" sqref="S10:S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86" t="s">
        <v>77</v>
      </c>
      <c r="B1" s="144"/>
      <c r="C1" s="144"/>
      <c r="D1" s="144"/>
      <c r="E1" s="144"/>
      <c r="F1" s="144"/>
      <c r="G1" s="144"/>
    </row>
    <row r="2" spans="1:7" ht="18.75" customHeight="1">
      <c r="A2" s="286" t="s">
        <v>128</v>
      </c>
      <c r="B2" s="144"/>
      <c r="C2" s="144"/>
      <c r="D2" s="144"/>
      <c r="E2" s="144"/>
      <c r="F2" s="144"/>
      <c r="G2" s="144"/>
    </row>
    <row r="3" spans="1:7" ht="18.75" customHeight="1">
      <c r="A3" s="286" t="s">
        <v>144</v>
      </c>
      <c r="B3" s="144"/>
      <c r="C3" s="144"/>
      <c r="D3" s="144"/>
      <c r="E3" s="144"/>
      <c r="F3" s="144"/>
      <c r="G3" s="144"/>
    </row>
    <row r="4" spans="1:7" ht="15" customHeight="1">
      <c r="A4" s="144"/>
      <c r="B4" s="144"/>
      <c r="C4" s="144"/>
      <c r="D4" s="144"/>
      <c r="E4" s="144"/>
      <c r="F4" s="144"/>
      <c r="G4" s="144"/>
    </row>
    <row r="5" ht="14.25" customHeight="1"/>
    <row r="6" spans="1:19" ht="18.75" customHeight="1">
      <c r="A6" s="431" t="s">
        <v>148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</row>
    <row r="7" spans="1:19" ht="17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17.25" customHeight="1">
      <c r="A8" s="404" t="s">
        <v>295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7.25" customHeight="1">
      <c r="A10" s="405" t="s">
        <v>199</v>
      </c>
      <c r="B10" s="405">
        <v>1997</v>
      </c>
      <c r="C10" s="405">
        <v>1998</v>
      </c>
      <c r="D10" s="405">
        <v>1999</v>
      </c>
      <c r="E10" s="405">
        <v>2000</v>
      </c>
      <c r="F10" s="405">
        <v>2001</v>
      </c>
      <c r="G10" s="405">
        <v>2002</v>
      </c>
      <c r="H10" s="405">
        <v>2003</v>
      </c>
      <c r="I10" s="405">
        <v>2004</v>
      </c>
      <c r="J10" s="405">
        <v>2005</v>
      </c>
      <c r="K10" s="405">
        <v>2006</v>
      </c>
      <c r="L10" s="405">
        <v>2007</v>
      </c>
      <c r="M10" s="405">
        <v>2008</v>
      </c>
      <c r="N10" s="405">
        <v>2009</v>
      </c>
      <c r="O10" s="405">
        <v>2010</v>
      </c>
      <c r="P10" s="405">
        <v>2011</v>
      </c>
      <c r="Q10" s="405">
        <v>2012</v>
      </c>
      <c r="R10" s="405">
        <v>2013</v>
      </c>
      <c r="S10" s="405" t="s">
        <v>320</v>
      </c>
    </row>
    <row r="11" spans="1:19" ht="16.5" customHeight="1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</row>
    <row r="12" spans="1:19" ht="21.75" customHeight="1">
      <c r="A12" s="207" t="s">
        <v>201</v>
      </c>
      <c r="B12" s="225">
        <v>18.86</v>
      </c>
      <c r="C12" s="225">
        <v>33.95</v>
      </c>
      <c r="D12" s="225">
        <v>27.17</v>
      </c>
      <c r="E12" s="225">
        <v>31.1</v>
      </c>
      <c r="F12" s="225">
        <v>31.3</v>
      </c>
      <c r="G12" s="225">
        <v>48.48</v>
      </c>
      <c r="H12" s="225">
        <v>28.82</v>
      </c>
      <c r="I12" s="225">
        <v>39.272</v>
      </c>
      <c r="J12" s="226">
        <v>32.944</v>
      </c>
      <c r="K12" s="225">
        <v>42.512</v>
      </c>
      <c r="L12" s="225">
        <v>36.07</v>
      </c>
      <c r="M12" s="225">
        <v>45.992</v>
      </c>
      <c r="N12" s="225">
        <v>39.47</v>
      </c>
      <c r="O12" s="225">
        <v>48.095</v>
      </c>
      <c r="P12" s="225">
        <v>43.484</v>
      </c>
      <c r="Q12" s="225">
        <v>50.826</v>
      </c>
      <c r="R12" s="225">
        <v>49.152</v>
      </c>
      <c r="S12" s="225">
        <v>44.566</v>
      </c>
    </row>
    <row r="13" spans="1:19" ht="19.5" customHeight="1">
      <c r="A13" s="187" t="s">
        <v>174</v>
      </c>
      <c r="B13" s="211">
        <v>2.36</v>
      </c>
      <c r="C13" s="211">
        <v>2.36</v>
      </c>
      <c r="D13" s="211">
        <v>1.87</v>
      </c>
      <c r="E13" s="211">
        <v>1.98</v>
      </c>
      <c r="F13" s="211">
        <v>2.179</v>
      </c>
      <c r="G13" s="211">
        <v>2.31</v>
      </c>
      <c r="H13" s="211">
        <v>2.2</v>
      </c>
      <c r="I13" s="211">
        <v>2.21</v>
      </c>
      <c r="J13" s="212">
        <v>2.217</v>
      </c>
      <c r="K13" s="211">
        <v>2.152</v>
      </c>
      <c r="L13" s="211">
        <v>2.176</v>
      </c>
      <c r="M13" s="211">
        <v>2.169</v>
      </c>
      <c r="N13" s="211">
        <v>2.092</v>
      </c>
      <c r="O13" s="211">
        <v>2.076</v>
      </c>
      <c r="P13" s="211">
        <v>2.056</v>
      </c>
      <c r="Q13" s="211">
        <v>2.049</v>
      </c>
      <c r="R13" s="211">
        <v>2.016</v>
      </c>
      <c r="S13" s="211">
        <v>1.926</v>
      </c>
    </row>
    <row r="14" spans="1:19" ht="19.5" customHeight="1">
      <c r="A14" s="187" t="s">
        <v>152</v>
      </c>
      <c r="B14" s="213">
        <v>7.99</v>
      </c>
      <c r="C14" s="213">
        <v>14.39</v>
      </c>
      <c r="D14" s="213">
        <v>14.53</v>
      </c>
      <c r="E14" s="213">
        <v>15.7</v>
      </c>
      <c r="F14" s="213">
        <v>14.36</v>
      </c>
      <c r="G14" s="213">
        <v>20.98</v>
      </c>
      <c r="H14" s="213">
        <v>13.09</v>
      </c>
      <c r="I14" s="213">
        <v>17.75</v>
      </c>
      <c r="J14" s="214">
        <v>14.86</v>
      </c>
      <c r="K14" s="213">
        <v>19.75</v>
      </c>
      <c r="L14" s="213">
        <v>16.57</v>
      </c>
      <c r="M14" s="188">
        <v>21.2</v>
      </c>
      <c r="N14" s="213">
        <v>18.86</v>
      </c>
      <c r="O14" s="213">
        <v>23.16</v>
      </c>
      <c r="P14" s="213">
        <v>21.15</v>
      </c>
      <c r="Q14" s="213">
        <v>24.8</v>
      </c>
      <c r="R14" s="213">
        <v>24.38</v>
      </c>
      <c r="S14" s="213">
        <v>23.14</v>
      </c>
    </row>
    <row r="15" spans="1:19" ht="16.5" customHeight="1">
      <c r="A15" s="18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ht="21.75" customHeight="1">
      <c r="A16" s="193" t="s">
        <v>214</v>
      </c>
      <c r="B16" s="289"/>
      <c r="C16" s="240"/>
      <c r="D16" s="240"/>
      <c r="E16" s="240"/>
      <c r="F16" s="240"/>
      <c r="G16" s="240"/>
      <c r="H16" s="240"/>
      <c r="I16" s="240"/>
      <c r="J16" s="241"/>
      <c r="K16" s="240"/>
      <c r="L16" s="240"/>
      <c r="M16" s="240"/>
      <c r="N16" s="240"/>
      <c r="O16" s="240"/>
      <c r="P16" s="240"/>
      <c r="Q16" s="240"/>
      <c r="R16" s="240"/>
      <c r="S16" s="399" t="s">
        <v>332</v>
      </c>
    </row>
    <row r="17" spans="1:19" ht="19.5" customHeight="1">
      <c r="A17" s="195" t="s">
        <v>149</v>
      </c>
      <c r="B17" s="215">
        <v>16.742</v>
      </c>
      <c r="C17" s="215">
        <v>18.234</v>
      </c>
      <c r="D17" s="215">
        <v>23.445</v>
      </c>
      <c r="E17" s="215">
        <v>18.455</v>
      </c>
      <c r="F17" s="215">
        <v>23.727</v>
      </c>
      <c r="G17" s="215">
        <v>28.726</v>
      </c>
      <c r="H17" s="215">
        <v>25.969</v>
      </c>
      <c r="I17" s="215">
        <v>27.047</v>
      </c>
      <c r="J17" s="216">
        <v>26.431</v>
      </c>
      <c r="K17" s="215">
        <v>27.977</v>
      </c>
      <c r="L17" s="215">
        <v>28.398</v>
      </c>
      <c r="M17" s="215">
        <v>29.727</v>
      </c>
      <c r="N17" s="215">
        <v>30.481</v>
      </c>
      <c r="O17" s="215">
        <v>33.493</v>
      </c>
      <c r="P17" s="215">
        <v>33.61</v>
      </c>
      <c r="Q17" s="215">
        <v>28.735</v>
      </c>
      <c r="R17" s="215">
        <v>32.01</v>
      </c>
      <c r="S17" s="215">
        <v>17.68</v>
      </c>
    </row>
    <row r="18" spans="1:19" ht="19.5" customHeight="1">
      <c r="A18" s="196" t="s">
        <v>153</v>
      </c>
      <c r="B18" s="217">
        <v>3.097</v>
      </c>
      <c r="C18" s="217">
        <v>2.58</v>
      </c>
      <c r="D18" s="217">
        <v>2.463</v>
      </c>
      <c r="E18" s="217">
        <v>1.784</v>
      </c>
      <c r="F18" s="217">
        <v>1.417</v>
      </c>
      <c r="G18" s="217">
        <v>1.384</v>
      </c>
      <c r="H18" s="217">
        <v>1.546</v>
      </c>
      <c r="I18" s="217">
        <v>2.057</v>
      </c>
      <c r="J18" s="218">
        <v>2.928</v>
      </c>
      <c r="K18" s="217">
        <v>3.363</v>
      </c>
      <c r="L18" s="217">
        <v>3.891</v>
      </c>
      <c r="M18" s="217">
        <v>4.762</v>
      </c>
      <c r="N18" s="217">
        <v>4.279</v>
      </c>
      <c r="O18" s="217">
        <v>5.764</v>
      </c>
      <c r="P18" s="217">
        <v>8.733</v>
      </c>
      <c r="Q18" s="217">
        <v>6.462</v>
      </c>
      <c r="R18" s="217">
        <v>5.275</v>
      </c>
      <c r="S18" s="217">
        <v>2.91</v>
      </c>
    </row>
    <row r="19" spans="1:19" ht="19.5" customHeight="1">
      <c r="A19" s="187" t="s">
        <v>150</v>
      </c>
      <c r="B19" s="188">
        <v>185.02</v>
      </c>
      <c r="C19" s="188">
        <v>141.53</v>
      </c>
      <c r="D19" s="188">
        <v>105.08</v>
      </c>
      <c r="E19" s="188">
        <v>96.67</v>
      </c>
      <c r="F19" s="188">
        <v>59.72</v>
      </c>
      <c r="G19" s="188">
        <v>48.2</v>
      </c>
      <c r="H19" s="188">
        <v>59.55</v>
      </c>
      <c r="I19" s="229">
        <v>76.08</v>
      </c>
      <c r="J19" s="288">
        <v>110.8</v>
      </c>
      <c r="K19" s="229">
        <v>120.23</v>
      </c>
      <c r="L19" s="229">
        <v>137.03</v>
      </c>
      <c r="M19" s="229">
        <v>160.2</v>
      </c>
      <c r="N19" s="229">
        <v>140.38</v>
      </c>
      <c r="O19" s="229">
        <v>172.11</v>
      </c>
      <c r="P19" s="229">
        <v>259.83</v>
      </c>
      <c r="Q19" s="229">
        <v>224.9</v>
      </c>
      <c r="R19" s="229">
        <v>164.81</v>
      </c>
      <c r="S19" s="229">
        <v>164.61</v>
      </c>
    </row>
    <row r="20" spans="1:19" ht="17.2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21.75" customHeight="1">
      <c r="A21" s="201" t="s">
        <v>325</v>
      </c>
      <c r="B21" s="219">
        <v>11.5</v>
      </c>
      <c r="C21" s="219">
        <v>12.2</v>
      </c>
      <c r="D21" s="219">
        <v>12.7</v>
      </c>
      <c r="E21" s="219">
        <v>13.2</v>
      </c>
      <c r="F21" s="219">
        <v>13.64</v>
      </c>
      <c r="G21" s="219">
        <v>14</v>
      </c>
      <c r="H21" s="219">
        <v>13.7</v>
      </c>
      <c r="I21" s="219">
        <v>14.94</v>
      </c>
      <c r="J21" s="220">
        <v>15.54</v>
      </c>
      <c r="K21" s="219">
        <v>16.33</v>
      </c>
      <c r="L21" s="219">
        <v>17.12</v>
      </c>
      <c r="M21" s="219">
        <v>17.66</v>
      </c>
      <c r="N21" s="285">
        <v>18.389</v>
      </c>
      <c r="O21" s="285">
        <v>19.13</v>
      </c>
      <c r="P21" s="285">
        <v>19.72</v>
      </c>
      <c r="Q21" s="285">
        <v>20.33</v>
      </c>
      <c r="R21" s="285">
        <v>20.08</v>
      </c>
      <c r="S21" s="285" t="s">
        <v>321</v>
      </c>
    </row>
    <row r="22" spans="1:19" ht="19.5" customHeight="1">
      <c r="A22" s="187" t="s">
        <v>202</v>
      </c>
      <c r="B22" s="213">
        <v>4.3</v>
      </c>
      <c r="C22" s="213">
        <v>4.51</v>
      </c>
      <c r="D22" s="213">
        <v>4.67</v>
      </c>
      <c r="E22" s="213">
        <v>4.76</v>
      </c>
      <c r="F22" s="213">
        <v>4.88</v>
      </c>
      <c r="G22" s="213">
        <v>4.83</v>
      </c>
      <c r="H22" s="213">
        <v>4.65</v>
      </c>
      <c r="I22" s="213">
        <v>5.01</v>
      </c>
      <c r="J22" s="214">
        <v>5.14</v>
      </c>
      <c r="K22" s="213">
        <v>5.34</v>
      </c>
      <c r="L22" s="213">
        <v>5.53</v>
      </c>
      <c r="M22" s="213">
        <v>5.64</v>
      </c>
      <c r="N22" s="213">
        <v>5.81</v>
      </c>
      <c r="O22" s="213">
        <v>6.02</v>
      </c>
      <c r="P22" s="213">
        <v>6.1</v>
      </c>
      <c r="Q22" s="213">
        <v>6.23</v>
      </c>
      <c r="R22" s="213">
        <v>6.43</v>
      </c>
      <c r="S22" s="213">
        <v>6.43</v>
      </c>
    </row>
    <row r="23" spans="1:19" ht="16.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ht="21.75" customHeight="1">
      <c r="A24" s="193" t="s">
        <v>334</v>
      </c>
      <c r="B24" s="222">
        <v>11.47</v>
      </c>
      <c r="C24" s="221">
        <v>9.41</v>
      </c>
      <c r="D24" s="221">
        <v>7.56</v>
      </c>
      <c r="E24" s="336">
        <v>6.08</v>
      </c>
      <c r="F24" s="336">
        <v>5.569</v>
      </c>
      <c r="G24" s="336">
        <v>5.376</v>
      </c>
      <c r="H24" s="336">
        <v>5.414</v>
      </c>
      <c r="I24" s="336">
        <v>13.25</v>
      </c>
      <c r="J24" s="337">
        <v>15.417</v>
      </c>
      <c r="K24" s="336">
        <v>11.855</v>
      </c>
      <c r="L24" s="336">
        <v>18.47</v>
      </c>
      <c r="M24" s="336">
        <v>13.202</v>
      </c>
      <c r="N24" s="336">
        <v>15.766</v>
      </c>
      <c r="O24" s="336">
        <v>11.098</v>
      </c>
      <c r="P24" s="336">
        <v>11.34</v>
      </c>
      <c r="Q24" s="336">
        <v>10.063</v>
      </c>
      <c r="R24" s="336">
        <v>15.591</v>
      </c>
      <c r="S24" s="336">
        <v>1.653</v>
      </c>
    </row>
    <row r="25" spans="1:19" ht="17.25" customHeight="1">
      <c r="A25" s="186"/>
      <c r="B25" s="190"/>
      <c r="C25" s="190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ht="21.75" customHeight="1">
      <c r="A26" s="242" t="s">
        <v>171</v>
      </c>
      <c r="B26" s="194">
        <v>682</v>
      </c>
      <c r="C26" s="194">
        <v>596</v>
      </c>
      <c r="D26" s="194">
        <v>688</v>
      </c>
      <c r="E26" s="194">
        <v>746</v>
      </c>
      <c r="F26" s="194">
        <v>898</v>
      </c>
      <c r="G26" s="194">
        <v>824</v>
      </c>
      <c r="H26" s="202">
        <v>550</v>
      </c>
      <c r="I26" s="203">
        <v>1226</v>
      </c>
      <c r="J26" s="203">
        <v>1282</v>
      </c>
      <c r="K26" s="204">
        <v>1680</v>
      </c>
      <c r="L26" s="204">
        <v>2147</v>
      </c>
      <c r="M26" s="204">
        <v>2561</v>
      </c>
      <c r="N26" s="204">
        <v>2843</v>
      </c>
      <c r="O26" s="204">
        <v>2846</v>
      </c>
      <c r="P26" s="204">
        <v>2714</v>
      </c>
      <c r="Q26" s="204">
        <v>2894</v>
      </c>
      <c r="R26" s="204">
        <v>3357</v>
      </c>
      <c r="S26" s="204">
        <v>4008</v>
      </c>
    </row>
    <row r="27" spans="1:19" ht="19.5" customHeight="1">
      <c r="A27" s="187" t="s">
        <v>169</v>
      </c>
      <c r="B27" s="243">
        <v>412</v>
      </c>
      <c r="C27" s="243">
        <v>384</v>
      </c>
      <c r="D27" s="243">
        <v>496</v>
      </c>
      <c r="E27" s="243">
        <v>718</v>
      </c>
      <c r="F27" s="243">
        <v>855</v>
      </c>
      <c r="G27" s="243">
        <v>693</v>
      </c>
      <c r="H27" s="244">
        <v>524</v>
      </c>
      <c r="I27" s="245">
        <v>1201</v>
      </c>
      <c r="J27" s="245">
        <v>1249</v>
      </c>
      <c r="K27" s="246">
        <v>1579</v>
      </c>
      <c r="L27" s="246">
        <v>2026</v>
      </c>
      <c r="M27" s="246">
        <v>2441</v>
      </c>
      <c r="N27" s="246">
        <v>2673</v>
      </c>
      <c r="O27" s="246">
        <v>2673</v>
      </c>
      <c r="P27" s="246">
        <v>2539</v>
      </c>
      <c r="Q27" s="246">
        <v>2734</v>
      </c>
      <c r="R27" s="246">
        <v>3180</v>
      </c>
      <c r="S27" s="246">
        <v>3825</v>
      </c>
    </row>
    <row r="28" spans="1:19" s="206" customFormat="1" ht="19.5" customHeight="1">
      <c r="A28" s="205" t="s">
        <v>170</v>
      </c>
      <c r="B28" s="213">
        <v>1.5</v>
      </c>
      <c r="C28" s="213">
        <v>2</v>
      </c>
      <c r="D28" s="213">
        <v>4</v>
      </c>
      <c r="E28" s="213">
        <v>4</v>
      </c>
      <c r="F28" s="213">
        <v>8</v>
      </c>
      <c r="G28" s="213">
        <v>1.6</v>
      </c>
      <c r="H28" s="213">
        <v>3.49</v>
      </c>
      <c r="I28" s="213">
        <v>5</v>
      </c>
      <c r="J28" s="214">
        <v>8.4</v>
      </c>
      <c r="K28" s="213">
        <v>5.5</v>
      </c>
      <c r="L28" s="213">
        <v>13</v>
      </c>
      <c r="M28" s="213">
        <v>13</v>
      </c>
      <c r="N28" s="213">
        <v>15</v>
      </c>
      <c r="O28" s="213">
        <v>15</v>
      </c>
      <c r="P28" s="213">
        <v>14</v>
      </c>
      <c r="Q28" s="213">
        <v>8</v>
      </c>
      <c r="R28" s="213">
        <v>2.5</v>
      </c>
      <c r="S28" s="213">
        <v>4</v>
      </c>
    </row>
    <row r="29" spans="1:19" ht="19.5" customHeight="1">
      <c r="A29" s="187" t="s">
        <v>310</v>
      </c>
      <c r="B29" s="213">
        <v>15.1</v>
      </c>
      <c r="C29" s="213">
        <v>15.3</v>
      </c>
      <c r="D29" s="213">
        <v>14</v>
      </c>
      <c r="E29" s="213">
        <v>16</v>
      </c>
      <c r="F29" s="213">
        <v>16</v>
      </c>
      <c r="G29" s="213">
        <v>5.1</v>
      </c>
      <c r="H29" s="213">
        <v>8</v>
      </c>
      <c r="I29" s="213">
        <v>8</v>
      </c>
      <c r="J29" s="214">
        <v>12</v>
      </c>
      <c r="K29" s="213">
        <v>7.5</v>
      </c>
      <c r="L29" s="213">
        <v>12</v>
      </c>
      <c r="M29" s="213">
        <v>12</v>
      </c>
      <c r="N29" s="213">
        <v>15.3</v>
      </c>
      <c r="O29" s="213">
        <v>15.3</v>
      </c>
      <c r="P29" s="213">
        <v>15</v>
      </c>
      <c r="Q29" s="213">
        <v>12</v>
      </c>
      <c r="R29" s="213">
        <v>0</v>
      </c>
      <c r="S29" s="213">
        <v>6.5</v>
      </c>
    </row>
    <row r="30" spans="1:19" ht="17.25" customHeight="1">
      <c r="A30" s="364"/>
      <c r="B30" s="190"/>
      <c r="C30" s="190"/>
      <c r="D30" s="190"/>
      <c r="E30" s="190"/>
      <c r="F30" s="190"/>
      <c r="G30" s="190"/>
      <c r="H30" s="190"/>
      <c r="I30" s="190"/>
      <c r="J30" s="191"/>
      <c r="K30" s="190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201" t="s">
        <v>279</v>
      </c>
      <c r="B31" s="401">
        <v>20.67</v>
      </c>
      <c r="C31" s="401">
        <v>22.74</v>
      </c>
      <c r="D31" s="401">
        <v>26.87</v>
      </c>
      <c r="E31" s="401">
        <v>20.28</v>
      </c>
      <c r="F31" s="401">
        <v>25.77</v>
      </c>
      <c r="G31" s="401">
        <v>32.04</v>
      </c>
      <c r="H31" s="401">
        <v>29.86</v>
      </c>
      <c r="I31" s="401">
        <v>29.27</v>
      </c>
      <c r="J31" s="401">
        <v>30.17</v>
      </c>
      <c r="K31" s="407">
        <v>30.37</v>
      </c>
      <c r="L31" s="407">
        <v>29.5</v>
      </c>
      <c r="M31" s="407">
        <v>30.46</v>
      </c>
      <c r="N31" s="407">
        <v>31.65</v>
      </c>
      <c r="O31" s="407">
        <v>34.56</v>
      </c>
      <c r="P31" s="407">
        <v>32.14</v>
      </c>
      <c r="Q31" s="407">
        <v>25.93</v>
      </c>
      <c r="R31" s="407">
        <v>29.41</v>
      </c>
      <c r="S31" s="407" t="s">
        <v>349</v>
      </c>
    </row>
    <row r="32" spans="1:19" ht="21.75" customHeight="1">
      <c r="A32" s="207" t="s">
        <v>323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8"/>
      <c r="L32" s="408"/>
      <c r="M32" s="408"/>
      <c r="N32" s="408"/>
      <c r="O32" s="408"/>
      <c r="P32" s="408"/>
      <c r="Q32" s="408"/>
      <c r="R32" s="408"/>
      <c r="S32" s="408"/>
    </row>
    <row r="33" spans="1:19" ht="17.25" customHeight="1">
      <c r="A33" s="208"/>
      <c r="B33" s="197"/>
      <c r="C33" s="197"/>
      <c r="D33" s="197"/>
      <c r="E33" s="197"/>
      <c r="F33" s="197"/>
      <c r="G33" s="197"/>
      <c r="H33" s="197"/>
      <c r="I33" s="197"/>
      <c r="J33" s="209"/>
      <c r="K33" s="199"/>
      <c r="L33" s="190"/>
      <c r="M33" s="190"/>
      <c r="N33" s="190"/>
      <c r="O33" s="190"/>
      <c r="P33" s="190"/>
      <c r="Q33" s="190"/>
      <c r="R33" s="190"/>
      <c r="S33" s="190"/>
    </row>
    <row r="34" spans="1:19" ht="21.75" customHeight="1">
      <c r="A34" s="201" t="s">
        <v>151</v>
      </c>
      <c r="B34" s="401">
        <v>13.14</v>
      </c>
      <c r="C34" s="401">
        <v>11.97</v>
      </c>
      <c r="D34" s="401">
        <v>11.92</v>
      </c>
      <c r="E34" s="401">
        <v>8.57</v>
      </c>
      <c r="F34" s="401">
        <v>5.86</v>
      </c>
      <c r="G34" s="401">
        <v>5.51</v>
      </c>
      <c r="H34" s="401">
        <v>4.99</v>
      </c>
      <c r="I34" s="401">
        <v>5.21</v>
      </c>
      <c r="J34" s="401">
        <v>6.64</v>
      </c>
      <c r="K34" s="407">
        <v>6.75</v>
      </c>
      <c r="L34" s="407">
        <v>6.6</v>
      </c>
      <c r="M34" s="407">
        <v>6.59</v>
      </c>
      <c r="N34" s="407">
        <v>6.61</v>
      </c>
      <c r="O34" s="407">
        <v>7.54</v>
      </c>
      <c r="P34" s="407">
        <v>9.23</v>
      </c>
      <c r="Q34" s="407">
        <v>6.74</v>
      </c>
      <c r="R34" s="407">
        <v>5.28</v>
      </c>
      <c r="S34" s="407" t="s">
        <v>352</v>
      </c>
    </row>
    <row r="35" spans="1:19" ht="21" customHeight="1">
      <c r="A35" s="207" t="s">
        <v>324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8"/>
      <c r="L35" s="408"/>
      <c r="M35" s="408"/>
      <c r="N35" s="408"/>
      <c r="O35" s="408"/>
      <c r="P35" s="408"/>
      <c r="Q35" s="408"/>
      <c r="R35" s="408"/>
      <c r="S35" s="408"/>
    </row>
    <row r="36" spans="1:19" ht="17.25" customHeight="1">
      <c r="A36" s="208"/>
      <c r="B36" s="199"/>
      <c r="C36" s="199"/>
      <c r="D36" s="199"/>
      <c r="E36" s="199"/>
      <c r="F36" s="199"/>
      <c r="G36" s="199"/>
      <c r="H36" s="199"/>
      <c r="I36" s="199"/>
      <c r="J36" s="200"/>
      <c r="K36" s="199"/>
      <c r="L36" s="190"/>
      <c r="M36" s="190"/>
      <c r="N36" s="190"/>
      <c r="O36" s="190"/>
      <c r="P36" s="190"/>
      <c r="Q36" s="190"/>
      <c r="R36" s="190"/>
      <c r="S36" s="190"/>
    </row>
    <row r="37" spans="1:19" ht="21.75" customHeight="1">
      <c r="A37" s="210" t="s">
        <v>168</v>
      </c>
      <c r="B37" s="429">
        <v>212.77</v>
      </c>
      <c r="C37" s="429">
        <v>164.03</v>
      </c>
      <c r="D37" s="429">
        <v>183.28</v>
      </c>
      <c r="E37" s="429">
        <v>163.81</v>
      </c>
      <c r="F37" s="429">
        <v>117.97</v>
      </c>
      <c r="G37" s="429">
        <v>129.88</v>
      </c>
      <c r="H37" s="429">
        <v>173.84</v>
      </c>
      <c r="I37" s="429">
        <v>217.27</v>
      </c>
      <c r="J37" s="429">
        <v>281.13</v>
      </c>
      <c r="K37" s="425">
        <v>250.33</v>
      </c>
      <c r="L37" s="427">
        <v>252.43</v>
      </c>
      <c r="M37" s="425">
        <v>260.37</v>
      </c>
      <c r="N37" s="425">
        <v>263.2</v>
      </c>
      <c r="O37" s="425">
        <v>310.91</v>
      </c>
      <c r="P37" s="425">
        <v>494.95</v>
      </c>
      <c r="Q37" s="425">
        <v>390.03</v>
      </c>
      <c r="R37" s="425">
        <v>288.93</v>
      </c>
      <c r="S37" s="425" t="s">
        <v>351</v>
      </c>
    </row>
    <row r="38" spans="1:19" ht="21" customHeight="1" thickBot="1">
      <c r="A38" s="224" t="s">
        <v>322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26"/>
      <c r="L38" s="428"/>
      <c r="M38" s="426"/>
      <c r="N38" s="426"/>
      <c r="O38" s="426"/>
      <c r="P38" s="426"/>
      <c r="Q38" s="426"/>
      <c r="R38" s="426"/>
      <c r="S38" s="426"/>
    </row>
    <row r="39" ht="18" customHeight="1">
      <c r="A39" s="144" t="s">
        <v>156</v>
      </c>
    </row>
    <row r="40" ht="18" customHeight="1">
      <c r="A40" s="363" t="s">
        <v>329</v>
      </c>
    </row>
    <row r="41" ht="18" customHeight="1">
      <c r="A41" s="363" t="s">
        <v>342</v>
      </c>
    </row>
    <row r="42" ht="18" customHeight="1">
      <c r="A42" s="363" t="s">
        <v>296</v>
      </c>
    </row>
    <row r="43" ht="18" customHeight="1">
      <c r="A43" s="363" t="s">
        <v>343</v>
      </c>
    </row>
  </sheetData>
  <mergeCells count="75"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  <mergeCell ref="S37:S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O37:O38"/>
    <mergeCell ref="N34:N35"/>
    <mergeCell ref="M37:M38"/>
    <mergeCell ref="P34:P35"/>
    <mergeCell ref="P37:P38"/>
    <mergeCell ref="D10:D11"/>
    <mergeCell ref="E10:E11"/>
    <mergeCell ref="B31:B32"/>
    <mergeCell ref="C31:C32"/>
    <mergeCell ref="D31:D32"/>
    <mergeCell ref="E31:E32"/>
    <mergeCell ref="J37:J38"/>
    <mergeCell ref="I34:I35"/>
    <mergeCell ref="J34:J35"/>
    <mergeCell ref="I31:I32"/>
    <mergeCell ref="J31:J32"/>
    <mergeCell ref="F37:F38"/>
    <mergeCell ref="G37:G38"/>
    <mergeCell ref="H37:H38"/>
    <mergeCell ref="I37:I38"/>
    <mergeCell ref="B37:B38"/>
    <mergeCell ref="C37:C38"/>
    <mergeCell ref="D37:D38"/>
    <mergeCell ref="E37:E38"/>
    <mergeCell ref="B34:B35"/>
    <mergeCell ref="C34:C35"/>
    <mergeCell ref="D34:D35"/>
    <mergeCell ref="E34:E35"/>
    <mergeCell ref="I10:I11"/>
    <mergeCell ref="F34:F35"/>
    <mergeCell ref="G34:G35"/>
    <mergeCell ref="H10:H11"/>
    <mergeCell ref="F31:F32"/>
    <mergeCell ref="G31:G32"/>
    <mergeCell ref="H34:H35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452" t="s">
        <v>102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4"/>
    </row>
    <row r="3" spans="1:13" ht="17.25" customHeight="1">
      <c r="A3" s="443" t="s">
        <v>103</v>
      </c>
      <c r="B3" s="444"/>
      <c r="C3" s="445"/>
      <c r="D3" s="450" t="s">
        <v>104</v>
      </c>
      <c r="E3" s="451"/>
      <c r="F3" s="62" t="s">
        <v>105</v>
      </c>
      <c r="G3" s="440" t="s">
        <v>106</v>
      </c>
      <c r="H3" s="441"/>
      <c r="I3" s="441"/>
      <c r="J3" s="442"/>
      <c r="K3" s="440" t="s">
        <v>107</v>
      </c>
      <c r="L3" s="441"/>
      <c r="M3" s="442"/>
    </row>
    <row r="4" spans="1:13" ht="21" customHeight="1">
      <c r="A4" s="446"/>
      <c r="B4" s="447"/>
      <c r="C4" s="448"/>
      <c r="D4" s="63" t="s">
        <v>108</v>
      </c>
      <c r="E4" s="64" t="s">
        <v>109</v>
      </c>
      <c r="F4" s="65" t="s">
        <v>110</v>
      </c>
      <c r="G4" s="63" t="s">
        <v>111</v>
      </c>
      <c r="H4" s="66" t="s">
        <v>109</v>
      </c>
      <c r="I4" s="67" t="s">
        <v>112</v>
      </c>
      <c r="J4" s="68" t="s">
        <v>113</v>
      </c>
      <c r="K4" s="63" t="s">
        <v>111</v>
      </c>
      <c r="L4" s="66" t="s">
        <v>109</v>
      </c>
      <c r="M4" s="68" t="s">
        <v>114</v>
      </c>
    </row>
    <row r="5" spans="1:13" ht="15" customHeight="1">
      <c r="A5" s="438" t="s">
        <v>46</v>
      </c>
      <c r="B5" s="438"/>
      <c r="C5" s="439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432" t="s">
        <v>44</v>
      </c>
      <c r="B6" s="432"/>
      <c r="C6" s="433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432" t="s">
        <v>43</v>
      </c>
      <c r="B7" s="432"/>
      <c r="C7" s="433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432" t="s">
        <v>72</v>
      </c>
      <c r="B8" s="432"/>
      <c r="C8" s="433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432" t="s">
        <v>45</v>
      </c>
      <c r="B9" s="432"/>
      <c r="C9" s="433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432" t="s">
        <v>75</v>
      </c>
      <c r="B10" s="432"/>
      <c r="C10" s="433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432" t="s">
        <v>115</v>
      </c>
      <c r="B11" s="432"/>
      <c r="C11" s="433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434" t="s">
        <v>116</v>
      </c>
      <c r="B12" s="434"/>
      <c r="C12" s="435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432" t="s">
        <v>44</v>
      </c>
      <c r="B13" s="432"/>
      <c r="C13" s="433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434" t="s">
        <v>117</v>
      </c>
      <c r="B14" s="434"/>
      <c r="C14" s="435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432" t="s">
        <v>46</v>
      </c>
      <c r="B15" s="432"/>
      <c r="C15" s="433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432" t="s">
        <v>44</v>
      </c>
      <c r="B16" s="432"/>
      <c r="C16" s="433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432" t="s">
        <v>47</v>
      </c>
      <c r="B17" s="432"/>
      <c r="C17" s="433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432" t="s">
        <v>73</v>
      </c>
      <c r="B18" s="432"/>
      <c r="C18" s="433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434" t="s">
        <v>118</v>
      </c>
      <c r="B19" s="434"/>
      <c r="C19" s="435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436" t="s">
        <v>119</v>
      </c>
      <c r="B21" s="436"/>
      <c r="C21" s="437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120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452" t="s">
        <v>121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4"/>
    </row>
    <row r="26" spans="1:13" ht="17.25" customHeight="1">
      <c r="A26" s="443" t="s">
        <v>103</v>
      </c>
      <c r="B26" s="444"/>
      <c r="C26" s="445"/>
      <c r="D26" s="441" t="s">
        <v>104</v>
      </c>
      <c r="E26" s="449"/>
      <c r="F26" s="109" t="s">
        <v>105</v>
      </c>
      <c r="G26" s="440" t="s">
        <v>106</v>
      </c>
      <c r="H26" s="441"/>
      <c r="I26" s="441"/>
      <c r="J26" s="442"/>
      <c r="K26" s="440" t="s">
        <v>107</v>
      </c>
      <c r="L26" s="441"/>
      <c r="M26" s="442"/>
    </row>
    <row r="27" spans="1:13" ht="21" customHeight="1">
      <c r="A27" s="446"/>
      <c r="B27" s="447"/>
      <c r="C27" s="448"/>
      <c r="D27" s="63" t="s">
        <v>108</v>
      </c>
      <c r="E27" s="64" t="s">
        <v>109</v>
      </c>
      <c r="F27" s="65" t="s">
        <v>110</v>
      </c>
      <c r="G27" s="110" t="s">
        <v>111</v>
      </c>
      <c r="H27" s="66" t="s">
        <v>109</v>
      </c>
      <c r="I27" s="111" t="s">
        <v>112</v>
      </c>
      <c r="J27" s="68" t="s">
        <v>113</v>
      </c>
      <c r="K27" s="63" t="s">
        <v>111</v>
      </c>
      <c r="L27" s="66" t="s">
        <v>109</v>
      </c>
      <c r="M27" s="68" t="s">
        <v>114</v>
      </c>
    </row>
    <row r="28" spans="1:13" ht="15" customHeight="1">
      <c r="A28" s="438" t="s">
        <v>46</v>
      </c>
      <c r="B28" s="438"/>
      <c r="C28" s="439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432" t="s">
        <v>44</v>
      </c>
      <c r="B29" s="432"/>
      <c r="C29" s="433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432" t="s">
        <v>43</v>
      </c>
      <c r="B30" s="432"/>
      <c r="C30" s="433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432" t="s">
        <v>72</v>
      </c>
      <c r="B31" s="432"/>
      <c r="C31" s="433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432" t="s">
        <v>45</v>
      </c>
      <c r="B32" s="432"/>
      <c r="C32" s="433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432" t="s">
        <v>75</v>
      </c>
      <c r="B33" s="432"/>
      <c r="C33" s="433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432" t="s">
        <v>115</v>
      </c>
      <c r="B34" s="432"/>
      <c r="C34" s="433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434" t="s">
        <v>116</v>
      </c>
      <c r="B35" s="434"/>
      <c r="C35" s="435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432" t="s">
        <v>44</v>
      </c>
      <c r="B36" s="432"/>
      <c r="C36" s="433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434" t="s">
        <v>117</v>
      </c>
      <c r="B37" s="434"/>
      <c r="C37" s="435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432" t="s">
        <v>46</v>
      </c>
      <c r="B38" s="432"/>
      <c r="C38" s="433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432" t="s">
        <v>44</v>
      </c>
      <c r="B39" s="432"/>
      <c r="C39" s="433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432" t="s">
        <v>47</v>
      </c>
      <c r="B40" s="432"/>
      <c r="C40" s="433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432" t="s">
        <v>73</v>
      </c>
      <c r="B41" s="432"/>
      <c r="C41" s="433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434" t="s">
        <v>118</v>
      </c>
      <c r="B42" s="434"/>
      <c r="C42" s="435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436" t="s">
        <v>119</v>
      </c>
      <c r="B44" s="436"/>
      <c r="C44" s="437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120</v>
      </c>
    </row>
  </sheetData>
  <mergeCells count="42"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  <mergeCell ref="A12:C12"/>
    <mergeCell ref="A15:C15"/>
    <mergeCell ref="A17:C17"/>
    <mergeCell ref="A5:C5"/>
    <mergeCell ref="A6:C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28:C28"/>
    <mergeCell ref="A29:C29"/>
    <mergeCell ref="G26:J26"/>
    <mergeCell ref="A26:C27"/>
    <mergeCell ref="D26:E26"/>
    <mergeCell ref="A41:C41"/>
    <mergeCell ref="A42:C42"/>
    <mergeCell ref="A44:C44"/>
    <mergeCell ref="A40:C40"/>
    <mergeCell ref="A30:C30"/>
    <mergeCell ref="A37:C37"/>
    <mergeCell ref="A38:C38"/>
    <mergeCell ref="A39:C39"/>
    <mergeCell ref="A32:C32"/>
    <mergeCell ref="A33:C33"/>
    <mergeCell ref="A34:C34"/>
    <mergeCell ref="A36:C36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7" sqref="A7:H7"/>
    </sheetView>
  </sheetViews>
  <sheetFormatPr defaultColWidth="9.140625" defaultRowHeight="12.75"/>
  <cols>
    <col min="1" max="1" width="12.7109375" style="378" customWidth="1"/>
    <col min="2" max="8" width="11.7109375" style="378" customWidth="1"/>
    <col min="9" max="16384" width="9.140625" style="378" customWidth="1"/>
  </cols>
  <sheetData>
    <row r="1" spans="1:8" ht="15" customHeight="1">
      <c r="A1" s="457" t="s">
        <v>77</v>
      </c>
      <c r="B1" s="457"/>
      <c r="C1" s="457"/>
      <c r="D1" s="457"/>
      <c r="E1" s="457"/>
      <c r="F1" s="457"/>
      <c r="G1" s="457"/>
      <c r="H1" s="457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458" t="s">
        <v>309</v>
      </c>
      <c r="B3" s="458"/>
      <c r="C3" s="458"/>
      <c r="D3" s="458"/>
      <c r="E3" s="458"/>
      <c r="F3" s="458"/>
      <c r="G3" s="458"/>
      <c r="H3" s="458"/>
    </row>
    <row r="4" ht="15" customHeight="1"/>
    <row r="5" spans="1:8" ht="15" customHeight="1">
      <c r="A5" s="459" t="s">
        <v>299</v>
      </c>
      <c r="B5" s="459"/>
      <c r="C5" s="459"/>
      <c r="D5" s="459"/>
      <c r="E5" s="459"/>
      <c r="F5" s="459"/>
      <c r="G5" s="459"/>
      <c r="H5" s="459"/>
    </row>
    <row r="6" spans="1:8" ht="15" customHeight="1">
      <c r="A6" s="379"/>
      <c r="B6" s="379"/>
      <c r="C6" s="379"/>
      <c r="D6" s="379"/>
      <c r="E6" s="379"/>
      <c r="F6" s="379"/>
      <c r="G6" s="379"/>
      <c r="H6" s="379"/>
    </row>
    <row r="7" spans="1:8" ht="15" customHeight="1">
      <c r="A7" s="459" t="s">
        <v>123</v>
      </c>
      <c r="B7" s="459"/>
      <c r="C7" s="459"/>
      <c r="D7" s="459"/>
      <c r="E7" s="459"/>
      <c r="F7" s="459"/>
      <c r="G7" s="459"/>
      <c r="H7" s="459"/>
    </row>
    <row r="8" ht="15" customHeight="1"/>
    <row r="9" spans="1:8" ht="19.5" customHeight="1">
      <c r="A9" s="455" t="s">
        <v>300</v>
      </c>
      <c r="B9" s="460" t="s">
        <v>301</v>
      </c>
      <c r="C9" s="461"/>
      <c r="D9" s="462"/>
      <c r="E9" s="460" t="s">
        <v>307</v>
      </c>
      <c r="F9" s="461"/>
      <c r="G9" s="462"/>
      <c r="H9" s="463" t="s">
        <v>302</v>
      </c>
    </row>
    <row r="10" spans="1:8" ht="19.5" customHeight="1">
      <c r="A10" s="456"/>
      <c r="B10" s="381" t="s">
        <v>23</v>
      </c>
      <c r="C10" s="381" t="s">
        <v>26</v>
      </c>
      <c r="D10" s="381" t="s">
        <v>303</v>
      </c>
      <c r="E10" s="381" t="s">
        <v>304</v>
      </c>
      <c r="F10" s="381" t="s">
        <v>305</v>
      </c>
      <c r="G10" s="381" t="s">
        <v>303</v>
      </c>
      <c r="H10" s="464"/>
    </row>
    <row r="11" spans="1:8" ht="19.5" customHeight="1">
      <c r="A11" s="380">
        <v>2004</v>
      </c>
      <c r="B11" s="382">
        <v>7723</v>
      </c>
      <c r="C11" s="382">
        <v>783</v>
      </c>
      <c r="D11" s="382">
        <f aca="true" t="shared" si="0" ref="D11:D20">SUM(B11:C11)</f>
        <v>8506</v>
      </c>
      <c r="E11" s="382">
        <v>4290</v>
      </c>
      <c r="F11" s="382">
        <v>454</v>
      </c>
      <c r="G11" s="382">
        <f aca="true" t="shared" si="1" ref="G11:G20">SUM(E11:F11)</f>
        <v>4744</v>
      </c>
      <c r="H11" s="382">
        <f aca="true" t="shared" si="2" ref="H11:H20">D11+G11</f>
        <v>13250</v>
      </c>
    </row>
    <row r="12" spans="1:8" ht="19.5" customHeight="1">
      <c r="A12" s="383">
        <v>2005</v>
      </c>
      <c r="B12" s="382">
        <v>10872</v>
      </c>
      <c r="C12" s="382">
        <v>1172</v>
      </c>
      <c r="D12" s="382">
        <f t="shared" si="0"/>
        <v>12044</v>
      </c>
      <c r="E12" s="382">
        <v>3191</v>
      </c>
      <c r="F12" s="382">
        <v>182</v>
      </c>
      <c r="G12" s="382">
        <f t="shared" si="1"/>
        <v>3373</v>
      </c>
      <c r="H12" s="382">
        <f t="shared" si="2"/>
        <v>15417</v>
      </c>
    </row>
    <row r="13" spans="1:8" ht="19.5" customHeight="1">
      <c r="A13" s="383">
        <v>2006</v>
      </c>
      <c r="B13" s="382">
        <f>9278</f>
        <v>9278</v>
      </c>
      <c r="C13" s="382">
        <v>446</v>
      </c>
      <c r="D13" s="382">
        <f t="shared" si="0"/>
        <v>9724</v>
      </c>
      <c r="E13" s="382">
        <v>1949</v>
      </c>
      <c r="F13" s="382">
        <v>182</v>
      </c>
      <c r="G13" s="382">
        <f t="shared" si="1"/>
        <v>2131</v>
      </c>
      <c r="H13" s="382">
        <f t="shared" si="2"/>
        <v>11855</v>
      </c>
    </row>
    <row r="14" spans="1:8" ht="19.5" customHeight="1">
      <c r="A14" s="383">
        <v>2007</v>
      </c>
      <c r="B14" s="382">
        <f>16781</f>
        <v>16781</v>
      </c>
      <c r="C14" s="382">
        <v>803</v>
      </c>
      <c r="D14" s="382">
        <f t="shared" si="0"/>
        <v>17584</v>
      </c>
      <c r="E14" s="382">
        <v>704</v>
      </c>
      <c r="F14" s="382">
        <v>182</v>
      </c>
      <c r="G14" s="382">
        <f t="shared" si="1"/>
        <v>886</v>
      </c>
      <c r="H14" s="382">
        <f t="shared" si="2"/>
        <v>18470</v>
      </c>
    </row>
    <row r="15" spans="1:8" ht="19.5" customHeight="1">
      <c r="A15" s="383">
        <v>2008</v>
      </c>
      <c r="B15" s="382">
        <v>11490</v>
      </c>
      <c r="C15" s="382">
        <v>1013</v>
      </c>
      <c r="D15" s="382">
        <f t="shared" si="0"/>
        <v>12503</v>
      </c>
      <c r="E15" s="382">
        <v>521</v>
      </c>
      <c r="F15" s="382">
        <v>178</v>
      </c>
      <c r="G15" s="382">
        <f t="shared" si="1"/>
        <v>699</v>
      </c>
      <c r="H15" s="382">
        <f t="shared" si="2"/>
        <v>13202</v>
      </c>
    </row>
    <row r="16" spans="1:8" ht="19.5" customHeight="1">
      <c r="A16" s="383">
        <v>2009</v>
      </c>
      <c r="B16" s="382">
        <v>14005</v>
      </c>
      <c r="C16" s="382">
        <v>651</v>
      </c>
      <c r="D16" s="382">
        <f t="shared" si="0"/>
        <v>14656</v>
      </c>
      <c r="E16" s="382">
        <v>494</v>
      </c>
      <c r="F16" s="382">
        <v>616</v>
      </c>
      <c r="G16" s="382">
        <f t="shared" si="1"/>
        <v>1110</v>
      </c>
      <c r="H16" s="382">
        <f t="shared" si="2"/>
        <v>15766</v>
      </c>
    </row>
    <row r="17" spans="1:8" ht="19.5" customHeight="1">
      <c r="A17" s="383">
        <v>2010</v>
      </c>
      <c r="B17" s="382">
        <v>8245</v>
      </c>
      <c r="C17" s="382">
        <v>699</v>
      </c>
      <c r="D17" s="382">
        <f t="shared" si="0"/>
        <v>8944</v>
      </c>
      <c r="E17" s="382">
        <v>506</v>
      </c>
      <c r="F17" s="382">
        <v>1648</v>
      </c>
      <c r="G17" s="382">
        <f t="shared" si="1"/>
        <v>2154</v>
      </c>
      <c r="H17" s="382">
        <f t="shared" si="2"/>
        <v>11098</v>
      </c>
    </row>
    <row r="18" spans="1:8" ht="19.5" customHeight="1">
      <c r="A18" s="383">
        <v>2011</v>
      </c>
      <c r="B18" s="382">
        <v>8233</v>
      </c>
      <c r="C18" s="382">
        <v>1005</v>
      </c>
      <c r="D18" s="382">
        <f t="shared" si="0"/>
        <v>9238</v>
      </c>
      <c r="E18" s="382">
        <v>487</v>
      </c>
      <c r="F18" s="382">
        <v>1615</v>
      </c>
      <c r="G18" s="382">
        <f t="shared" si="1"/>
        <v>2102</v>
      </c>
      <c r="H18" s="382">
        <f t="shared" si="2"/>
        <v>11340</v>
      </c>
    </row>
    <row r="19" spans="1:8" ht="19.5" customHeight="1">
      <c r="A19" s="383">
        <v>2012</v>
      </c>
      <c r="B19" s="382">
        <v>7722</v>
      </c>
      <c r="C19" s="382">
        <v>693</v>
      </c>
      <c r="D19" s="382">
        <f t="shared" si="0"/>
        <v>8415</v>
      </c>
      <c r="E19" s="382">
        <v>33.419</v>
      </c>
      <c r="F19" s="382">
        <v>1614.56</v>
      </c>
      <c r="G19" s="382">
        <f t="shared" si="1"/>
        <v>1647.979</v>
      </c>
      <c r="H19" s="382">
        <f t="shared" si="2"/>
        <v>10062.979</v>
      </c>
    </row>
    <row r="20" spans="1:8" ht="19.5" customHeight="1">
      <c r="A20" s="383">
        <v>2013</v>
      </c>
      <c r="B20" s="382">
        <v>12366</v>
      </c>
      <c r="C20" s="382">
        <v>1572</v>
      </c>
      <c r="D20" s="382">
        <f t="shared" si="0"/>
        <v>13938</v>
      </c>
      <c r="E20" s="382">
        <v>33.419</v>
      </c>
      <c r="F20" s="388">
        <v>1619.6645166666665</v>
      </c>
      <c r="G20" s="382">
        <f t="shared" si="1"/>
        <v>1653.0835166666666</v>
      </c>
      <c r="H20" s="382">
        <f t="shared" si="2"/>
        <v>15591.083516666666</v>
      </c>
    </row>
    <row r="21" spans="1:4" ht="19.5" customHeight="1">
      <c r="A21" s="384" t="s">
        <v>306</v>
      </c>
      <c r="C21" s="385"/>
      <c r="D21" s="385"/>
    </row>
    <row r="22" ht="19.5" customHeight="1">
      <c r="A22" s="386" t="s">
        <v>308</v>
      </c>
    </row>
    <row r="23" ht="12.75">
      <c r="A23" s="387"/>
    </row>
    <row r="24" ht="12.75">
      <c r="A24" s="387"/>
    </row>
    <row r="25" ht="18.75" customHeight="1"/>
    <row r="26" ht="12" customHeight="1"/>
    <row r="27" ht="15" customHeight="1"/>
    <row r="29" ht="19.5" customHeight="1"/>
    <row r="30" ht="18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4.2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3" sqref="A13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465" t="s">
        <v>290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47"/>
      <c r="B3" s="292"/>
      <c r="C3" s="292"/>
      <c r="D3" s="292"/>
      <c r="E3" s="292"/>
      <c r="F3" s="292"/>
      <c r="G3" s="292"/>
      <c r="H3" s="47"/>
      <c r="I3" s="47"/>
      <c r="J3" s="297"/>
      <c r="K3" s="293" t="s">
        <v>40</v>
      </c>
    </row>
    <row r="4" spans="1:11" ht="12.75">
      <c r="A4" s="294"/>
      <c r="B4" s="314">
        <v>2013</v>
      </c>
      <c r="C4" s="310">
        <v>2014</v>
      </c>
      <c r="D4" s="314">
        <v>2013</v>
      </c>
      <c r="E4" s="310">
        <v>2014</v>
      </c>
      <c r="F4" s="314">
        <v>2013</v>
      </c>
      <c r="G4" s="310">
        <v>2014</v>
      </c>
      <c r="H4" s="314">
        <v>2013</v>
      </c>
      <c r="I4" s="310">
        <v>2014</v>
      </c>
      <c r="J4" s="314">
        <v>2013</v>
      </c>
      <c r="K4" s="310">
        <v>2014</v>
      </c>
    </row>
    <row r="5" spans="1:11" ht="12.75">
      <c r="A5" s="300" t="s">
        <v>36</v>
      </c>
      <c r="B5" s="472" t="s">
        <v>41</v>
      </c>
      <c r="C5" s="473"/>
      <c r="D5" s="313" t="s">
        <v>133</v>
      </c>
      <c r="E5" s="313"/>
      <c r="F5" s="298" t="s">
        <v>25</v>
      </c>
      <c r="G5" s="299"/>
      <c r="H5" s="315" t="s">
        <v>23</v>
      </c>
      <c r="I5" s="315"/>
      <c r="J5" s="300" t="s">
        <v>85</v>
      </c>
      <c r="K5" s="301"/>
    </row>
    <row r="6" spans="1:11" ht="12.75">
      <c r="A6" s="311"/>
      <c r="B6" s="472" t="s">
        <v>37</v>
      </c>
      <c r="C6" s="473"/>
      <c r="D6" s="471" t="s">
        <v>134</v>
      </c>
      <c r="E6" s="471"/>
      <c r="F6" s="300" t="s">
        <v>291</v>
      </c>
      <c r="G6" s="301"/>
      <c r="H6" s="315" t="s">
        <v>292</v>
      </c>
      <c r="I6" s="315"/>
      <c r="J6" s="300" t="s">
        <v>130</v>
      </c>
      <c r="K6" s="301"/>
    </row>
    <row r="7" spans="1:11" ht="12.75">
      <c r="A7" s="312"/>
      <c r="B7" s="466" t="s">
        <v>131</v>
      </c>
      <c r="C7" s="467"/>
      <c r="D7" s="470" t="s">
        <v>135</v>
      </c>
      <c r="E7" s="470"/>
      <c r="F7" s="468" t="s">
        <v>95</v>
      </c>
      <c r="G7" s="469"/>
      <c r="H7" s="470" t="s">
        <v>96</v>
      </c>
      <c r="I7" s="470"/>
      <c r="J7" s="466" t="s">
        <v>96</v>
      </c>
      <c r="K7" s="467"/>
    </row>
    <row r="8" spans="1:11" ht="12.75">
      <c r="A8" s="178" t="s">
        <v>24</v>
      </c>
      <c r="B8" s="179">
        <v>341.16</v>
      </c>
      <c r="C8" s="179">
        <v>289.44</v>
      </c>
      <c r="D8" s="179">
        <v>267.21454545454543</v>
      </c>
      <c r="E8" s="179">
        <v>226.82</v>
      </c>
      <c r="F8" s="179">
        <v>308.45454545454544</v>
      </c>
      <c r="G8" s="179">
        <v>244.45</v>
      </c>
      <c r="H8" s="179">
        <v>271.1363636363636</v>
      </c>
      <c r="I8" s="179">
        <v>214.09</v>
      </c>
      <c r="J8" s="179">
        <v>260.6818181818182</v>
      </c>
      <c r="K8" s="179">
        <v>231.82</v>
      </c>
    </row>
    <row r="9" spans="1:11" ht="12.75">
      <c r="A9" s="178" t="s">
        <v>27</v>
      </c>
      <c r="B9" s="179">
        <v>317.72</v>
      </c>
      <c r="C9" s="179">
        <v>366.32</v>
      </c>
      <c r="D9" s="179">
        <v>264.98</v>
      </c>
      <c r="E9" s="179">
        <v>243.48</v>
      </c>
      <c r="F9" s="179">
        <v>303.33</v>
      </c>
      <c r="G9" s="179">
        <v>268.5</v>
      </c>
      <c r="H9" s="179">
        <v>275</v>
      </c>
      <c r="I9" s="179">
        <v>236.25</v>
      </c>
      <c r="J9" s="179">
        <v>265</v>
      </c>
      <c r="K9" s="179">
        <v>243</v>
      </c>
    </row>
    <row r="10" spans="1:11" ht="12.75">
      <c r="A10" s="178" t="s">
        <v>38</v>
      </c>
      <c r="B10" s="179">
        <v>303.42</v>
      </c>
      <c r="C10" s="179">
        <v>437.24</v>
      </c>
      <c r="D10" s="179">
        <v>253.2</v>
      </c>
      <c r="E10" s="179">
        <v>263.25</v>
      </c>
      <c r="F10" s="179">
        <v>289.25</v>
      </c>
      <c r="G10" s="179">
        <v>332.63</v>
      </c>
      <c r="H10" s="179">
        <v>269.95</v>
      </c>
      <c r="I10" s="179">
        <v>288.68</v>
      </c>
      <c r="J10" s="179">
        <v>261</v>
      </c>
      <c r="K10" s="179">
        <v>282.37</v>
      </c>
    </row>
    <row r="11" spans="1:11" ht="12.75">
      <c r="A11" s="178" t="s">
        <v>28</v>
      </c>
      <c r="B11" s="179">
        <v>300.51</v>
      </c>
      <c r="C11" s="179">
        <v>449.45</v>
      </c>
      <c r="D11" s="179">
        <v>250.32</v>
      </c>
      <c r="E11" s="179">
        <v>256.77</v>
      </c>
      <c r="F11" s="179">
        <v>280</v>
      </c>
      <c r="G11" s="179">
        <v>329.5</v>
      </c>
      <c r="H11" s="179">
        <v>262</v>
      </c>
      <c r="I11" s="179">
        <v>278</v>
      </c>
      <c r="J11" s="179">
        <v>255</v>
      </c>
      <c r="K11" s="179">
        <v>265</v>
      </c>
    </row>
    <row r="12" spans="1:11" ht="12.75">
      <c r="A12" s="178" t="s">
        <v>0</v>
      </c>
      <c r="B12" s="179">
        <v>297.25</v>
      </c>
      <c r="C12" s="179">
        <v>429.28</v>
      </c>
      <c r="D12" s="179">
        <v>250.88</v>
      </c>
      <c r="E12" s="179">
        <v>245.82</v>
      </c>
      <c r="F12" s="179">
        <v>283.43</v>
      </c>
      <c r="G12" s="179">
        <v>342.14</v>
      </c>
      <c r="H12" s="179">
        <v>264.52</v>
      </c>
      <c r="I12" s="179">
        <v>279.05</v>
      </c>
      <c r="J12" s="179">
        <v>244.76</v>
      </c>
      <c r="K12" s="179">
        <v>258.1</v>
      </c>
    </row>
    <row r="13" spans="1:11" ht="12.75">
      <c r="A13" s="178" t="s">
        <v>29</v>
      </c>
      <c r="B13" s="179">
        <v>285.71</v>
      </c>
      <c r="C13" s="179">
        <v>396.74</v>
      </c>
      <c r="D13" s="179">
        <v>245.09</v>
      </c>
      <c r="E13" s="179">
        <v>235.14</v>
      </c>
      <c r="F13" s="179">
        <v>278</v>
      </c>
      <c r="G13" s="179">
        <v>318</v>
      </c>
      <c r="H13" s="179">
        <v>263</v>
      </c>
      <c r="I13" s="179">
        <v>262.25</v>
      </c>
      <c r="J13" s="179">
        <v>241.2</v>
      </c>
      <c r="K13" s="179">
        <v>241.2</v>
      </c>
    </row>
    <row r="14" spans="1:11" ht="12.75">
      <c r="A14" s="178" t="s">
        <v>30</v>
      </c>
      <c r="B14" s="179">
        <v>287.57</v>
      </c>
      <c r="C14" s="179"/>
      <c r="D14" s="179">
        <v>248.91</v>
      </c>
      <c r="E14" s="179"/>
      <c r="F14" s="179">
        <v>272</v>
      </c>
      <c r="G14" s="179"/>
      <c r="H14" s="179">
        <v>258</v>
      </c>
      <c r="I14" s="179"/>
      <c r="J14" s="179">
        <v>240</v>
      </c>
      <c r="K14" s="179"/>
    </row>
    <row r="15" spans="1:11" ht="12.75">
      <c r="A15" s="178" t="s">
        <v>31</v>
      </c>
      <c r="B15" s="179">
        <v>286.17</v>
      </c>
      <c r="C15" s="179"/>
      <c r="D15" s="179">
        <v>253.22</v>
      </c>
      <c r="E15" s="179"/>
      <c r="F15" s="179">
        <v>272</v>
      </c>
      <c r="G15" s="179"/>
      <c r="H15" s="179">
        <v>258</v>
      </c>
      <c r="I15" s="179"/>
      <c r="J15" s="179">
        <v>240</v>
      </c>
      <c r="K15" s="179"/>
    </row>
    <row r="16" spans="1:11" ht="12.75">
      <c r="A16" s="178" t="s">
        <v>32</v>
      </c>
      <c r="B16" s="179">
        <v>273.9</v>
      </c>
      <c r="C16" s="179"/>
      <c r="D16" s="179">
        <v>236.24</v>
      </c>
      <c r="E16" s="179"/>
      <c r="F16" s="179">
        <v>258.57</v>
      </c>
      <c r="G16" s="179"/>
      <c r="H16" s="179">
        <v>230.81</v>
      </c>
      <c r="I16" s="179"/>
      <c r="J16" s="179">
        <v>240.95</v>
      </c>
      <c r="K16" s="179"/>
    </row>
    <row r="17" spans="1:11" ht="12.75">
      <c r="A17" s="178" t="s">
        <v>33</v>
      </c>
      <c r="B17" s="179">
        <v>253.94</v>
      </c>
      <c r="C17" s="179"/>
      <c r="D17" s="179">
        <v>205.23</v>
      </c>
      <c r="E17" s="179"/>
      <c r="F17" s="179">
        <v>243.48</v>
      </c>
      <c r="G17" s="179"/>
      <c r="H17" s="179">
        <v>197.22</v>
      </c>
      <c r="I17" s="179"/>
      <c r="J17" s="179">
        <v>240.43</v>
      </c>
      <c r="K17" s="179"/>
    </row>
    <row r="18" spans="1:11" ht="12.75">
      <c r="A18" s="178" t="s">
        <v>34</v>
      </c>
      <c r="B18" s="179">
        <v>247.73</v>
      </c>
      <c r="C18" s="179"/>
      <c r="D18" s="179">
        <v>198.83</v>
      </c>
      <c r="E18" s="179"/>
      <c r="F18" s="179">
        <v>224</v>
      </c>
      <c r="G18" s="179"/>
      <c r="H18" s="179">
        <v>183</v>
      </c>
      <c r="I18" s="179"/>
      <c r="J18" s="179">
        <v>202.5</v>
      </c>
      <c r="K18" s="179"/>
    </row>
    <row r="19" spans="1:11" ht="12.75">
      <c r="A19" s="178" t="s">
        <v>35</v>
      </c>
      <c r="B19" s="179">
        <v>272.1</v>
      </c>
      <c r="C19" s="179"/>
      <c r="D19" s="179">
        <v>223.11</v>
      </c>
      <c r="E19" s="179"/>
      <c r="F19" s="179">
        <v>225.26</v>
      </c>
      <c r="G19" s="179"/>
      <c r="H19" s="179">
        <v>179.47</v>
      </c>
      <c r="I19" s="179"/>
      <c r="J19" s="179">
        <v>207.63</v>
      </c>
      <c r="K19" s="179"/>
    </row>
    <row r="20" spans="1:11" ht="12.75">
      <c r="A20" s="118" t="s">
        <v>39</v>
      </c>
      <c r="B20" s="180">
        <f aca="true" t="shared" si="0" ref="B20:K20">AVERAGE(B8:B19)</f>
        <v>288.9316666666667</v>
      </c>
      <c r="C20" s="181">
        <f>AVERAGE(C8:C19)</f>
        <v>394.74500000000006</v>
      </c>
      <c r="D20" s="180">
        <f t="shared" si="0"/>
        <v>241.4353787878788</v>
      </c>
      <c r="E20" s="180">
        <f t="shared" si="0"/>
        <v>245.21333333333328</v>
      </c>
      <c r="F20" s="181">
        <f t="shared" si="0"/>
        <v>269.81454545454545</v>
      </c>
      <c r="G20" s="181">
        <f t="shared" si="0"/>
        <v>305.86999999999995</v>
      </c>
      <c r="H20" s="181">
        <f t="shared" si="0"/>
        <v>242.67553030303023</v>
      </c>
      <c r="I20" s="181">
        <f t="shared" si="0"/>
        <v>259.71999999999997</v>
      </c>
      <c r="J20" s="181">
        <f t="shared" si="0"/>
        <v>241.59598484848485</v>
      </c>
      <c r="K20" s="182">
        <f t="shared" si="0"/>
        <v>253.58166666666668</v>
      </c>
    </row>
    <row r="21" spans="1:11" ht="12.75">
      <c r="A21" s="302" t="s">
        <v>136</v>
      </c>
      <c r="B21" s="303"/>
      <c r="C21" s="303"/>
      <c r="D21" s="303"/>
      <c r="E21" s="303"/>
      <c r="F21" s="304"/>
      <c r="G21" s="303"/>
      <c r="H21" s="304"/>
      <c r="I21" s="303"/>
      <c r="J21" s="304"/>
      <c r="K21" s="303"/>
    </row>
    <row r="22" spans="1:7" ht="12.75">
      <c r="A22" s="7" t="s">
        <v>219</v>
      </c>
      <c r="B22" s="305"/>
      <c r="C22" s="305"/>
      <c r="D22" s="305"/>
      <c r="E22" s="305"/>
      <c r="F22" s="306"/>
      <c r="G22" s="307"/>
    </row>
    <row r="23" spans="1:7" ht="12.75">
      <c r="A23" s="307"/>
      <c r="B23" s="308"/>
      <c r="C23" s="309"/>
      <c r="D23" s="309"/>
      <c r="E23" s="309"/>
      <c r="F23" s="309"/>
      <c r="G23" s="307"/>
    </row>
    <row r="24" spans="1:7" ht="12.75">
      <c r="A24" s="307"/>
      <c r="B24" s="307"/>
      <c r="C24" s="307"/>
      <c r="D24" s="307"/>
      <c r="E24" s="307"/>
      <c r="F24" s="307"/>
      <c r="G24" s="307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workbookViewId="0" topLeftCell="A1">
      <selection activeCell="A10" sqref="A10:B11"/>
    </sheetView>
  </sheetViews>
  <sheetFormatPr defaultColWidth="9.140625" defaultRowHeight="12.75"/>
  <cols>
    <col min="1" max="1" width="2.57421875" style="260" customWidth="1"/>
    <col min="2" max="2" width="43.421875" style="266" customWidth="1"/>
    <col min="3" max="3" width="10.8515625" style="261" customWidth="1"/>
    <col min="4" max="4" width="7.7109375" style="261" customWidth="1"/>
    <col min="5" max="5" width="10.8515625" style="261" customWidth="1"/>
    <col min="6" max="6" width="7.7109375" style="261" customWidth="1"/>
    <col min="7" max="7" width="8.7109375" style="261" customWidth="1"/>
    <col min="8" max="16384" width="11.00390625" style="261" customWidth="1"/>
  </cols>
  <sheetData>
    <row r="1" spans="1:5" s="255" customFormat="1" ht="12">
      <c r="A1" s="252" t="s">
        <v>77</v>
      </c>
      <c r="B1" s="253"/>
      <c r="C1" s="254"/>
      <c r="D1" s="254"/>
      <c r="E1" s="254"/>
    </row>
    <row r="2" spans="1:5" s="255" customFormat="1" ht="12">
      <c r="A2" s="252" t="s">
        <v>179</v>
      </c>
      <c r="B2" s="253"/>
      <c r="C2" s="254"/>
      <c r="D2" s="254"/>
      <c r="E2" s="254"/>
    </row>
    <row r="3" spans="1:7" s="255" customFormat="1" ht="12">
      <c r="A3" s="256" t="s">
        <v>180</v>
      </c>
      <c r="B3" s="257"/>
      <c r="C3" s="258"/>
      <c r="D3" s="258"/>
      <c r="E3" s="258"/>
      <c r="G3" s="259"/>
    </row>
    <row r="4" spans="1:2" s="255" customFormat="1" ht="12">
      <c r="A4" s="256" t="s">
        <v>181</v>
      </c>
      <c r="B4" s="257"/>
    </row>
    <row r="5" spans="1:2" s="255" customFormat="1" ht="12">
      <c r="A5" s="260"/>
      <c r="B5" s="260"/>
    </row>
    <row r="6" spans="1:5" s="255" customFormat="1" ht="12">
      <c r="A6" s="260" t="s">
        <v>178</v>
      </c>
      <c r="B6" s="260"/>
      <c r="C6" s="261"/>
      <c r="D6" s="261"/>
      <c r="E6" s="261"/>
    </row>
    <row r="7" spans="1:5" s="255" customFormat="1" ht="12">
      <c r="A7" s="260" t="s">
        <v>297</v>
      </c>
      <c r="B7" s="260"/>
      <c r="C7" s="261"/>
      <c r="D7" s="261"/>
      <c r="E7" s="261"/>
    </row>
    <row r="8" spans="1:2" s="255" customFormat="1" ht="12">
      <c r="A8" s="260"/>
      <c r="B8" s="260"/>
    </row>
    <row r="9" spans="1:2" s="255" customFormat="1" ht="12">
      <c r="A9" s="260"/>
      <c r="B9" s="260"/>
    </row>
    <row r="10" spans="1:8" s="263" customFormat="1" ht="11.25" customHeight="1">
      <c r="A10" s="479" t="s">
        <v>182</v>
      </c>
      <c r="B10" s="480"/>
      <c r="C10" s="477" t="s">
        <v>344</v>
      </c>
      <c r="D10" s="478"/>
      <c r="E10" s="477" t="s">
        <v>345</v>
      </c>
      <c r="F10" s="478"/>
      <c r="G10" s="475" t="s">
        <v>183</v>
      </c>
      <c r="H10" s="262"/>
    </row>
    <row r="11" spans="1:8" s="263" customFormat="1" ht="24">
      <c r="A11" s="481"/>
      <c r="B11" s="482"/>
      <c r="C11" s="325" t="s">
        <v>194</v>
      </c>
      <c r="D11" s="324" t="s">
        <v>184</v>
      </c>
      <c r="E11" s="325" t="s">
        <v>195</v>
      </c>
      <c r="F11" s="324" t="s">
        <v>184</v>
      </c>
      <c r="G11" s="476"/>
      <c r="H11" s="262"/>
    </row>
    <row r="12" spans="1:9" s="256" customFormat="1" ht="12">
      <c r="A12" s="326" t="s">
        <v>185</v>
      </c>
      <c r="B12" s="326"/>
      <c r="C12" s="327">
        <v>20200857</v>
      </c>
      <c r="D12" s="328">
        <f aca="true" t="shared" si="0" ref="D12:D35">C12/$C$35</f>
        <v>0.41131865487565206</v>
      </c>
      <c r="E12" s="327">
        <v>17313213</v>
      </c>
      <c r="F12" s="328">
        <f aca="true" t="shared" si="1" ref="F12:F35">E12/$E$35</f>
        <v>0.3492513931959492</v>
      </c>
      <c r="G12" s="328">
        <f aca="true" t="shared" si="2" ref="G12:G35">IF(E12&lt;&gt;0,(C12/E12-1),"-")</f>
        <v>0.16678845226475292</v>
      </c>
      <c r="H12" s="264"/>
      <c r="I12" s="264"/>
    </row>
    <row r="13" spans="1:9" s="256" customFormat="1" ht="12">
      <c r="A13" s="326" t="s">
        <v>215</v>
      </c>
      <c r="B13" s="326"/>
      <c r="C13" s="327">
        <v>8152728</v>
      </c>
      <c r="D13" s="328">
        <f t="shared" si="0"/>
        <v>0.16600132927662747</v>
      </c>
      <c r="E13" s="327">
        <v>8132217</v>
      </c>
      <c r="F13" s="328">
        <f t="shared" si="1"/>
        <v>0.16404743111644168</v>
      </c>
      <c r="G13" s="328">
        <f t="shared" si="2"/>
        <v>0.002522190443270178</v>
      </c>
      <c r="H13" s="262"/>
      <c r="I13" s="264"/>
    </row>
    <row r="14" spans="1:9" s="256" customFormat="1" ht="12">
      <c r="A14" s="326" t="s">
        <v>186</v>
      </c>
      <c r="B14" s="326"/>
      <c r="C14" s="327">
        <v>4865098</v>
      </c>
      <c r="D14" s="328">
        <f t="shared" si="0"/>
        <v>0.09906042922823645</v>
      </c>
      <c r="E14" s="327">
        <v>4658735</v>
      </c>
      <c r="F14" s="328">
        <f t="shared" si="1"/>
        <v>0.09397849430263062</v>
      </c>
      <c r="G14" s="328">
        <f t="shared" si="2"/>
        <v>0.044295930118368965</v>
      </c>
      <c r="H14" s="262"/>
      <c r="I14" s="264"/>
    </row>
    <row r="15" spans="1:9" s="256" customFormat="1" ht="12">
      <c r="A15" s="326" t="s">
        <v>187</v>
      </c>
      <c r="B15" s="326"/>
      <c r="C15" s="327">
        <v>4495796</v>
      </c>
      <c r="D15" s="328">
        <f t="shared" si="0"/>
        <v>0.09154090657219825</v>
      </c>
      <c r="E15" s="327">
        <v>6234691</v>
      </c>
      <c r="F15" s="328">
        <f t="shared" si="1"/>
        <v>0.12576952168821848</v>
      </c>
      <c r="G15" s="328">
        <f t="shared" si="2"/>
        <v>-0.27890636440522876</v>
      </c>
      <c r="H15" s="262"/>
      <c r="I15" s="264"/>
    </row>
    <row r="16" spans="1:10" s="256" customFormat="1" ht="12">
      <c r="A16" s="329" t="s">
        <v>157</v>
      </c>
      <c r="B16" s="329"/>
      <c r="C16" s="330">
        <f>SUM(C17:C21)</f>
        <v>2910339.7793</v>
      </c>
      <c r="D16" s="331">
        <f t="shared" si="0"/>
        <v>0.05925872566954848</v>
      </c>
      <c r="E16" s="330">
        <f>SUM(E17:E21)</f>
        <v>2776364.667</v>
      </c>
      <c r="F16" s="331">
        <f t="shared" si="1"/>
        <v>0.05600631309565461</v>
      </c>
      <c r="G16" s="328">
        <f t="shared" si="2"/>
        <v>0.04825558900544813</v>
      </c>
      <c r="H16" s="264"/>
      <c r="I16" s="264"/>
      <c r="J16" s="366"/>
    </row>
    <row r="17" spans="1:9" s="256" customFormat="1" ht="12">
      <c r="A17" s="329"/>
      <c r="B17" s="329" t="s">
        <v>188</v>
      </c>
      <c r="C17" s="330">
        <f>'Total Exp.sacas'!B6</f>
        <v>2613888</v>
      </c>
      <c r="D17" s="331">
        <f t="shared" si="0"/>
        <v>0.053222538833654846</v>
      </c>
      <c r="E17" s="330">
        <f>'Total Exp.sacas'!E6</f>
        <v>2424183</v>
      </c>
      <c r="F17" s="331">
        <f t="shared" si="1"/>
        <v>0.04890191613260553</v>
      </c>
      <c r="G17" s="328">
        <f t="shared" si="2"/>
        <v>0.07825523073134333</v>
      </c>
      <c r="H17" s="264"/>
      <c r="I17" s="264"/>
    </row>
    <row r="18" spans="1:9" s="256" customFormat="1" ht="12">
      <c r="A18" s="329"/>
      <c r="B18" s="329" t="s">
        <v>189</v>
      </c>
      <c r="C18" s="330">
        <f>'Total Exp.sacas'!B7</f>
        <v>265291</v>
      </c>
      <c r="D18" s="331">
        <f t="shared" si="0"/>
        <v>0.0054017083171578615</v>
      </c>
      <c r="E18" s="330">
        <f>'Total Exp.sacas'!E7</f>
        <v>328255</v>
      </c>
      <c r="F18" s="331">
        <f t="shared" si="1"/>
        <v>0.006621735438334659</v>
      </c>
      <c r="G18" s="328">
        <f t="shared" si="2"/>
        <v>-0.1918142907191056</v>
      </c>
      <c r="H18" s="264"/>
      <c r="I18" s="264"/>
    </row>
    <row r="19" spans="1:9" s="256" customFormat="1" ht="12">
      <c r="A19" s="329"/>
      <c r="B19" s="329" t="s">
        <v>245</v>
      </c>
      <c r="C19" s="330">
        <f>'Total Exp.sacas'!B8</f>
        <v>5664</v>
      </c>
      <c r="D19" s="331">
        <f t="shared" si="0"/>
        <v>0.00011532722899903173</v>
      </c>
      <c r="E19" s="330">
        <f>'Total Exp.sacas'!E8</f>
        <v>7633.142</v>
      </c>
      <c r="F19" s="331">
        <f t="shared" si="1"/>
        <v>0.00015397982326922877</v>
      </c>
      <c r="G19" s="328">
        <f t="shared" si="2"/>
        <v>-0.2579726670878125</v>
      </c>
      <c r="H19" s="262"/>
      <c r="I19" s="264"/>
    </row>
    <row r="20" spans="1:9" s="256" customFormat="1" ht="12">
      <c r="A20" s="329"/>
      <c r="B20" s="329" t="s">
        <v>211</v>
      </c>
      <c r="C20" s="330">
        <f>'Total Exp.sacas'!B9</f>
        <v>25496</v>
      </c>
      <c r="D20" s="331">
        <f t="shared" si="0"/>
        <v>0.0005191354220620256</v>
      </c>
      <c r="E20" s="330">
        <f>'Total Exp.sacas'!E9</f>
        <v>16293</v>
      </c>
      <c r="F20" s="331">
        <f t="shared" si="1"/>
        <v>0.0003286711108643786</v>
      </c>
      <c r="G20" s="328">
        <f t="shared" si="2"/>
        <v>0.5648437979500398</v>
      </c>
      <c r="H20" s="262"/>
      <c r="I20" s="264"/>
    </row>
    <row r="21" spans="1:9" s="256" customFormat="1" ht="12">
      <c r="A21" s="329"/>
      <c r="B21" s="329" t="s">
        <v>234</v>
      </c>
      <c r="C21" s="330">
        <f>'Total Exp.sacas'!B10</f>
        <v>0.7793</v>
      </c>
      <c r="D21" s="331">
        <f t="shared" si="0"/>
        <v>1.586767471026579E-08</v>
      </c>
      <c r="E21" s="330">
        <f>'Total Exp.sacas'!E10</f>
        <v>0.525</v>
      </c>
      <c r="F21" s="331">
        <f t="shared" si="1"/>
        <v>1.059058081407959E-08</v>
      </c>
      <c r="G21" s="328">
        <f t="shared" si="2"/>
        <v>0.48438095238095236</v>
      </c>
      <c r="H21" s="262"/>
      <c r="I21" s="264"/>
    </row>
    <row r="22" spans="1:9" s="256" customFormat="1" ht="12">
      <c r="A22" s="326" t="s">
        <v>216</v>
      </c>
      <c r="B22" s="326"/>
      <c r="C22" s="327">
        <v>1715737</v>
      </c>
      <c r="D22" s="328">
        <f>C22/$C$35</f>
        <v>0.03493488592886859</v>
      </c>
      <c r="E22" s="327">
        <v>1447467</v>
      </c>
      <c r="F22" s="328">
        <f>E22/$E$35</f>
        <v>0.029199078550882558</v>
      </c>
      <c r="G22" s="328">
        <f>IF(E22&lt;&gt;0,(C22/E22-1),"-")</f>
        <v>0.18533755864555124</v>
      </c>
      <c r="H22" s="262"/>
      <c r="I22" s="264"/>
    </row>
    <row r="23" spans="1:9" s="256" customFormat="1" ht="12">
      <c r="A23" s="326" t="s">
        <v>217</v>
      </c>
      <c r="B23" s="326"/>
      <c r="C23" s="327">
        <v>1427254</v>
      </c>
      <c r="D23" s="328">
        <f>C23/$C$35</f>
        <v>0.029060954960766956</v>
      </c>
      <c r="E23" s="327">
        <v>3017623</v>
      </c>
      <c r="F23" s="328">
        <f>E23/$E$35</f>
        <v>0.06087310523414342</v>
      </c>
      <c r="G23" s="328">
        <f>IF(E23&lt;&gt;0,(C23/E23-1),"-")</f>
        <v>-0.5270270673308097</v>
      </c>
      <c r="H23" s="264"/>
      <c r="I23" s="264"/>
    </row>
    <row r="24" spans="1:9" s="256" customFormat="1" ht="12">
      <c r="A24" s="326" t="s">
        <v>353</v>
      </c>
      <c r="B24" s="326"/>
      <c r="C24" s="327">
        <v>975981</v>
      </c>
      <c r="D24" s="328">
        <f>C24/$C$35</f>
        <v>0.01987238423123305</v>
      </c>
      <c r="E24" s="327">
        <v>1234338</v>
      </c>
      <c r="F24" s="328">
        <f>E24/$E$35</f>
        <v>0.024899726363598804</v>
      </c>
      <c r="G24" s="328">
        <f>IF(E24&lt;&gt;0,(C24/E24-1),"-")</f>
        <v>-0.20930814736320202</v>
      </c>
      <c r="H24" s="262"/>
      <c r="I24" s="264"/>
    </row>
    <row r="25" spans="1:9" s="256" customFormat="1" ht="12">
      <c r="A25" s="326" t="s">
        <v>190</v>
      </c>
      <c r="B25" s="326"/>
      <c r="C25" s="327">
        <v>852605</v>
      </c>
      <c r="D25" s="328">
        <f>C25/$C$35</f>
        <v>0.017360270494477303</v>
      </c>
      <c r="E25" s="327">
        <v>1312416</v>
      </c>
      <c r="F25" s="328">
        <f>E25/$E$35</f>
        <v>0.02647475754226872</v>
      </c>
      <c r="G25" s="328">
        <f>IF(E25&lt;&gt;0,(C25/E25-1),"-")</f>
        <v>-0.35035461317143346</v>
      </c>
      <c r="H25" s="262"/>
      <c r="I25" s="264"/>
    </row>
    <row r="26" spans="1:9" s="256" customFormat="1" ht="12">
      <c r="A26" s="326" t="s">
        <v>191</v>
      </c>
      <c r="B26" s="326"/>
      <c r="C26" s="327">
        <v>505192</v>
      </c>
      <c r="D26" s="328">
        <f>C26/$C$35</f>
        <v>0.01028643952550827</v>
      </c>
      <c r="E26" s="327">
        <v>681700</v>
      </c>
      <c r="F26" s="328">
        <f>E26/$E$35</f>
        <v>0.013751617030396299</v>
      </c>
      <c r="G26" s="328">
        <f>IF(E26&lt;&gt;0,(C26/E26-1),"-")</f>
        <v>-0.25892328003520615</v>
      </c>
      <c r="H26" s="262"/>
      <c r="I26" s="264"/>
    </row>
    <row r="27" spans="1:9" s="256" customFormat="1" ht="12">
      <c r="A27" s="326" t="s">
        <v>286</v>
      </c>
      <c r="B27" s="326"/>
      <c r="C27" s="327">
        <v>448866</v>
      </c>
      <c r="D27" s="328">
        <f>C27/$C$35</f>
        <v>0.009139560729498477</v>
      </c>
      <c r="E27" s="327">
        <v>343718</v>
      </c>
      <c r="F27" s="328">
        <f>E27/$E$35</f>
        <v>0.006933663345245349</v>
      </c>
      <c r="G27" s="328">
        <f>IF(E27&lt;&gt;0,(C27/E27-1),"-")</f>
        <v>0.3059135686813026</v>
      </c>
      <c r="H27" s="262"/>
      <c r="I27" s="264"/>
    </row>
    <row r="28" spans="1:9" s="256" customFormat="1" ht="12">
      <c r="A28" s="326" t="s">
        <v>203</v>
      </c>
      <c r="B28" s="326"/>
      <c r="C28" s="327">
        <v>327836</v>
      </c>
      <c r="D28" s="328">
        <f>C28/$C$35</f>
        <v>0.006675214944584493</v>
      </c>
      <c r="E28" s="327">
        <v>344522</v>
      </c>
      <c r="F28" s="328">
        <f>E28/$E$35</f>
        <v>0.006949882063292054</v>
      </c>
      <c r="G28" s="328">
        <f>IF(E28&lt;&gt;0,(C28/E28-1),"-")</f>
        <v>-0.04843232072262438</v>
      </c>
      <c r="H28" s="262"/>
      <c r="I28" s="264"/>
    </row>
    <row r="29" spans="1:9" s="256" customFormat="1" ht="12">
      <c r="A29" s="326" t="s">
        <v>238</v>
      </c>
      <c r="B29" s="326"/>
      <c r="C29" s="327">
        <v>216767</v>
      </c>
      <c r="D29" s="328">
        <f>C29/$C$35</f>
        <v>0.004413689521262908</v>
      </c>
      <c r="E29" s="327">
        <v>224350</v>
      </c>
      <c r="F29" s="328">
        <f>E29/$E$35</f>
        <v>0.0045257082012166786</v>
      </c>
      <c r="G29" s="328">
        <f>IF(E29&lt;&gt;0,(C29/E29-1),"-")</f>
        <v>-0.033799866280365465</v>
      </c>
      <c r="H29" s="262"/>
      <c r="I29" s="264"/>
    </row>
    <row r="30" spans="1:9" s="256" customFormat="1" ht="12">
      <c r="A30" s="326" t="s">
        <v>288</v>
      </c>
      <c r="B30" s="326"/>
      <c r="C30" s="327">
        <v>203320</v>
      </c>
      <c r="D30" s="328">
        <f>C30/$C$35</f>
        <v>0.004139889159619197</v>
      </c>
      <c r="E30" s="327">
        <v>149787</v>
      </c>
      <c r="F30" s="328">
        <f>E30/$E$35</f>
        <v>0.003021583482663885</v>
      </c>
      <c r="G30" s="328">
        <f>IF(E30&lt;&gt;0,(C30/E30-1),"-")</f>
        <v>0.35739416638293053</v>
      </c>
      <c r="H30" s="262"/>
      <c r="I30" s="264"/>
    </row>
    <row r="31" spans="1:9" s="256" customFormat="1" ht="12">
      <c r="A31" s="326" t="s">
        <v>317</v>
      </c>
      <c r="B31" s="326"/>
      <c r="C31" s="327">
        <v>168713</v>
      </c>
      <c r="D31" s="328">
        <f>C31/$C$35</f>
        <v>0.003435240604892945</v>
      </c>
      <c r="E31" s="327">
        <v>61579</v>
      </c>
      <c r="F31" s="328">
        <f>E31/$E$35</f>
        <v>0.001242204525619442</v>
      </c>
      <c r="G31" s="328">
        <f>IF(E31&lt;&gt;0,(C31/E31-1),"-")</f>
        <v>1.73978141899024</v>
      </c>
      <c r="H31" s="262"/>
      <c r="I31" s="264"/>
    </row>
    <row r="32" spans="1:9" s="256" customFormat="1" ht="12">
      <c r="A32" s="326" t="s">
        <v>237</v>
      </c>
      <c r="B32" s="326"/>
      <c r="C32" s="327">
        <v>160346</v>
      </c>
      <c r="D32" s="328">
        <f>C32/$C$35</f>
        <v>0.0032648763879023204</v>
      </c>
      <c r="E32" s="327">
        <v>159419</v>
      </c>
      <c r="F32" s="328">
        <f>E32/$E$35</f>
        <v>0.0032158853386661983</v>
      </c>
      <c r="G32" s="328">
        <f>IF(E32&lt;&gt;0,(C32/E32-1),"-")</f>
        <v>0.005814865229364141</v>
      </c>
      <c r="H32" s="262"/>
      <c r="I32" s="264"/>
    </row>
    <row r="33" spans="1:9" s="256" customFormat="1" ht="12">
      <c r="A33" s="326" t="s">
        <v>285</v>
      </c>
      <c r="B33" s="326"/>
      <c r="C33" s="327">
        <v>69511</v>
      </c>
      <c r="D33" s="328">
        <f>C33/$C$35</f>
        <v>0.001415344458854466</v>
      </c>
      <c r="E33" s="327">
        <v>77353</v>
      </c>
      <c r="F33" s="328">
        <f>E33/$E$35</f>
        <v>0.0015604060908790448</v>
      </c>
      <c r="G33" s="328">
        <f>IF(E33&lt;&gt;0,(C33/E33-1),"-")</f>
        <v>-0.10137939058601475</v>
      </c>
      <c r="H33" s="262"/>
      <c r="I33" s="264"/>
    </row>
    <row r="34" spans="1:9" s="256" customFormat="1" ht="12">
      <c r="A34" s="326" t="s">
        <v>192</v>
      </c>
      <c r="B34" s="326"/>
      <c r="C34" s="269">
        <f>C35-SUM(C12:C16,C22:C33)</f>
        <v>1415479.2207000032</v>
      </c>
      <c r="D34" s="328">
        <f t="shared" si="0"/>
        <v>0.028821203430268404</v>
      </c>
      <c r="E34" s="269">
        <f>E35-SUM(E12:E16,E22:E33)</f>
        <v>1402859.3329999968</v>
      </c>
      <c r="F34" s="328">
        <f t="shared" si="1"/>
        <v>0.028299228832232872</v>
      </c>
      <c r="G34" s="328">
        <f t="shared" si="2"/>
        <v>0.0089958325850239</v>
      </c>
      <c r="H34" s="264"/>
      <c r="I34" s="264"/>
    </row>
    <row r="35" spans="1:8" ht="12">
      <c r="A35" s="332" t="s">
        <v>193</v>
      </c>
      <c r="B35" s="332"/>
      <c r="C35" s="333">
        <v>49112426</v>
      </c>
      <c r="D35" s="334">
        <f t="shared" si="0"/>
        <v>1</v>
      </c>
      <c r="E35" s="333">
        <v>49572352</v>
      </c>
      <c r="F35" s="334">
        <f t="shared" si="1"/>
        <v>1</v>
      </c>
      <c r="G35" s="334">
        <f t="shared" si="2"/>
        <v>-0.009277873279040727</v>
      </c>
      <c r="H35" s="262"/>
    </row>
    <row r="36" spans="1:8" ht="12">
      <c r="A36" s="474" t="s">
        <v>224</v>
      </c>
      <c r="B36" s="474"/>
      <c r="C36" s="474"/>
      <c r="D36" s="474"/>
      <c r="E36" s="335"/>
      <c r="F36" s="335"/>
      <c r="G36" s="335"/>
      <c r="H36" s="262"/>
    </row>
    <row r="37" spans="1:8" ht="12">
      <c r="A37" s="250"/>
      <c r="B37" s="249"/>
      <c r="C37" s="251"/>
      <c r="D37" s="270"/>
      <c r="E37" s="270"/>
      <c r="F37" s="270"/>
      <c r="G37" s="270"/>
      <c r="H37" s="262"/>
    </row>
    <row r="38" spans="1:8" ht="12">
      <c r="A38" s="262"/>
      <c r="B38" s="262"/>
      <c r="C38" s="265"/>
      <c r="D38" s="265"/>
      <c r="E38" s="265"/>
      <c r="F38" s="265"/>
      <c r="G38" s="265"/>
      <c r="H38" s="262"/>
    </row>
    <row r="39" spans="1:8" ht="12">
      <c r="A39" s="262"/>
      <c r="B39" s="262"/>
      <c r="C39" s="265"/>
      <c r="D39" s="284"/>
      <c r="E39" s="265"/>
      <c r="F39" s="265"/>
      <c r="G39" s="265"/>
      <c r="H39" s="262"/>
    </row>
    <row r="40" spans="1:8" ht="12">
      <c r="A40" s="262"/>
      <c r="B40" s="262"/>
      <c r="C40" s="283"/>
      <c r="D40" s="283"/>
      <c r="E40" s="283"/>
      <c r="F40" s="283"/>
      <c r="G40" s="283"/>
      <c r="H40" s="262"/>
    </row>
    <row r="41" spans="1:8" ht="12">
      <c r="A41" s="262"/>
      <c r="B41" s="262"/>
      <c r="C41" s="265"/>
      <c r="D41" s="262"/>
      <c r="E41" s="262"/>
      <c r="F41" s="262"/>
      <c r="G41" s="262"/>
      <c r="H41" s="262"/>
    </row>
    <row r="42" spans="1:8" ht="12">
      <c r="A42" s="262"/>
      <c r="B42" s="262"/>
      <c r="C42" s="262"/>
      <c r="D42" s="262"/>
      <c r="E42" s="262"/>
      <c r="F42" s="262"/>
      <c r="G42" s="262"/>
      <c r="H42" s="262"/>
    </row>
    <row r="43" spans="1:8" ht="12">
      <c r="A43" s="262"/>
      <c r="B43" s="262"/>
      <c r="C43" s="262"/>
      <c r="D43" s="262"/>
      <c r="E43" s="262"/>
      <c r="F43" s="262"/>
      <c r="G43" s="262"/>
      <c r="H43" s="262"/>
    </row>
    <row r="44" spans="1:8" ht="12">
      <c r="A44" s="262"/>
      <c r="B44" s="262"/>
      <c r="C44" s="262"/>
      <c r="D44" s="262"/>
      <c r="E44" s="262"/>
      <c r="F44" s="262"/>
      <c r="G44" s="262"/>
      <c r="H44" s="262"/>
    </row>
    <row r="45" spans="1:8" ht="12">
      <c r="A45" s="262"/>
      <c r="B45" s="262"/>
      <c r="C45" s="262"/>
      <c r="D45" s="262"/>
      <c r="E45" s="262"/>
      <c r="F45" s="262"/>
      <c r="G45" s="262"/>
      <c r="H45" s="262"/>
    </row>
    <row r="46" spans="1:8" ht="12">
      <c r="A46" s="262"/>
      <c r="B46" s="262"/>
      <c r="C46" s="262"/>
      <c r="D46" s="262"/>
      <c r="E46" s="262"/>
      <c r="F46" s="262"/>
      <c r="G46" s="262"/>
      <c r="H46" s="262"/>
    </row>
    <row r="47" spans="1:8" ht="12">
      <c r="A47" s="262"/>
      <c r="B47" s="262"/>
      <c r="C47" s="262"/>
      <c r="D47" s="262"/>
      <c r="E47" s="262"/>
      <c r="F47" s="262"/>
      <c r="G47" s="262"/>
      <c r="H47" s="262"/>
    </row>
    <row r="48" spans="1:8" ht="12">
      <c r="A48" s="262"/>
      <c r="B48" s="262"/>
      <c r="C48" s="262"/>
      <c r="D48" s="262"/>
      <c r="E48" s="262"/>
      <c r="F48" s="262"/>
      <c r="G48" s="262"/>
      <c r="H48" s="262"/>
    </row>
    <row r="49" spans="1:8" ht="12">
      <c r="A49" s="262"/>
      <c r="B49" s="262"/>
      <c r="C49" s="262"/>
      <c r="D49" s="262"/>
      <c r="E49" s="262"/>
      <c r="F49" s="262"/>
      <c r="G49" s="262"/>
      <c r="H49" s="262"/>
    </row>
    <row r="50" spans="1:8" ht="12">
      <c r="A50" s="262"/>
      <c r="B50" s="262"/>
      <c r="C50" s="262"/>
      <c r="D50" s="262"/>
      <c r="E50" s="262"/>
      <c r="F50" s="262"/>
      <c r="G50" s="262"/>
      <c r="H50" s="262"/>
    </row>
    <row r="51" spans="1:8" ht="12">
      <c r="A51" s="262"/>
      <c r="B51" s="262"/>
      <c r="C51" s="262"/>
      <c r="D51" s="262"/>
      <c r="E51" s="262"/>
      <c r="F51" s="262"/>
      <c r="G51" s="262"/>
      <c r="H51" s="262"/>
    </row>
    <row r="52" spans="1:8" ht="12">
      <c r="A52" s="262"/>
      <c r="B52" s="262"/>
      <c r="C52" s="262"/>
      <c r="D52" s="262"/>
      <c r="E52" s="262"/>
      <c r="F52" s="262"/>
      <c r="G52" s="262"/>
      <c r="H52" s="262"/>
    </row>
    <row r="53" spans="1:8" ht="12">
      <c r="A53" s="262"/>
      <c r="B53" s="262"/>
      <c r="C53" s="262"/>
      <c r="D53" s="262"/>
      <c r="E53" s="262"/>
      <c r="F53" s="262"/>
      <c r="G53" s="262"/>
      <c r="H53" s="262"/>
    </row>
    <row r="54" spans="1:8" ht="12">
      <c r="A54" s="262"/>
      <c r="B54" s="262"/>
      <c r="C54" s="262"/>
      <c r="D54" s="262"/>
      <c r="E54" s="262"/>
      <c r="F54" s="262"/>
      <c r="G54" s="262"/>
      <c r="H54" s="262"/>
    </row>
    <row r="55" spans="1:8" ht="12">
      <c r="A55" s="262"/>
      <c r="B55" s="262"/>
      <c r="C55" s="262"/>
      <c r="D55" s="262"/>
      <c r="E55" s="262"/>
      <c r="F55" s="262"/>
      <c r="G55" s="262"/>
      <c r="H55" s="262"/>
    </row>
    <row r="56" spans="1:8" ht="12">
      <c r="A56" s="262"/>
      <c r="B56" s="262"/>
      <c r="C56" s="262"/>
      <c r="D56" s="262"/>
      <c r="E56" s="262"/>
      <c r="F56" s="262"/>
      <c r="G56" s="262"/>
      <c r="H56" s="262"/>
    </row>
    <row r="57" spans="1:8" ht="12">
      <c r="A57" s="262"/>
      <c r="B57" s="262"/>
      <c r="C57" s="262"/>
      <c r="D57" s="262"/>
      <c r="E57" s="262"/>
      <c r="F57" s="262"/>
      <c r="G57" s="262"/>
      <c r="H57" s="262"/>
    </row>
    <row r="58" spans="1:8" ht="12">
      <c r="A58" s="262"/>
      <c r="B58" s="262"/>
      <c r="C58" s="262"/>
      <c r="D58" s="262"/>
      <c r="E58" s="262"/>
      <c r="F58" s="262"/>
      <c r="G58" s="262"/>
      <c r="H58" s="262"/>
    </row>
    <row r="59" spans="1:8" ht="12">
      <c r="A59" s="262"/>
      <c r="B59" s="262"/>
      <c r="C59" s="262"/>
      <c r="D59" s="262"/>
      <c r="E59" s="262"/>
      <c r="F59" s="262"/>
      <c r="G59" s="262"/>
      <c r="H59" s="262"/>
    </row>
    <row r="60" spans="1:8" ht="12">
      <c r="A60" s="262"/>
      <c r="B60" s="262"/>
      <c r="C60" s="262"/>
      <c r="D60" s="262"/>
      <c r="E60" s="262"/>
      <c r="F60" s="262"/>
      <c r="G60" s="262"/>
      <c r="H60" s="262"/>
    </row>
    <row r="61" spans="1:8" ht="12">
      <c r="A61" s="262"/>
      <c r="B61" s="262"/>
      <c r="C61" s="262"/>
      <c r="D61" s="262"/>
      <c r="E61" s="262"/>
      <c r="F61" s="262"/>
      <c r="G61" s="262"/>
      <c r="H61" s="262"/>
    </row>
    <row r="62" spans="1:8" ht="12">
      <c r="A62" s="262"/>
      <c r="B62" s="262"/>
      <c r="C62" s="262"/>
      <c r="D62" s="262"/>
      <c r="E62" s="262"/>
      <c r="F62" s="262"/>
      <c r="G62" s="262"/>
      <c r="H62" s="262"/>
    </row>
    <row r="63" spans="1:8" ht="12">
      <c r="A63" s="262"/>
      <c r="B63" s="262"/>
      <c r="C63" s="262"/>
      <c r="D63" s="262"/>
      <c r="E63" s="262"/>
      <c r="F63" s="262"/>
      <c r="G63" s="262"/>
      <c r="H63" s="262"/>
    </row>
    <row r="64" spans="1:8" ht="12">
      <c r="A64" s="262"/>
      <c r="B64" s="262"/>
      <c r="C64" s="262"/>
      <c r="D64" s="262"/>
      <c r="E64" s="262"/>
      <c r="F64" s="262"/>
      <c r="G64" s="262"/>
      <c r="H64" s="262"/>
    </row>
    <row r="65" spans="1:8" ht="12">
      <c r="A65" s="262"/>
      <c r="B65" s="262"/>
      <c r="C65" s="262"/>
      <c r="D65" s="262"/>
      <c r="E65" s="262"/>
      <c r="F65" s="262"/>
      <c r="G65" s="262"/>
      <c r="H65" s="262"/>
    </row>
    <row r="66" spans="1:8" ht="12">
      <c r="A66" s="262"/>
      <c r="B66" s="262"/>
      <c r="C66" s="262"/>
      <c r="D66" s="262"/>
      <c r="E66" s="262"/>
      <c r="F66" s="262"/>
      <c r="G66" s="262"/>
      <c r="H66" s="262"/>
    </row>
    <row r="67" spans="1:8" ht="12">
      <c r="A67" s="262"/>
      <c r="B67" s="262"/>
      <c r="C67" s="262"/>
      <c r="D67" s="262"/>
      <c r="E67" s="262"/>
      <c r="F67" s="262"/>
      <c r="G67" s="262"/>
      <c r="H67" s="262"/>
    </row>
    <row r="68" spans="1:8" ht="12">
      <c r="A68" s="262"/>
      <c r="B68" s="262"/>
      <c r="C68" s="262"/>
      <c r="D68" s="262"/>
      <c r="E68" s="262"/>
      <c r="F68" s="262"/>
      <c r="G68" s="262"/>
      <c r="H68" s="262"/>
    </row>
    <row r="69" spans="1:8" ht="12">
      <c r="A69" s="262"/>
      <c r="B69" s="262"/>
      <c r="C69" s="262"/>
      <c r="D69" s="262"/>
      <c r="E69" s="262"/>
      <c r="F69" s="262"/>
      <c r="G69" s="262"/>
      <c r="H69" s="262"/>
    </row>
    <row r="70" spans="1:8" ht="12">
      <c r="A70" s="262"/>
      <c r="B70" s="262"/>
      <c r="C70" s="262"/>
      <c r="D70" s="262"/>
      <c r="E70" s="262"/>
      <c r="F70" s="262"/>
      <c r="G70" s="262"/>
      <c r="H70" s="262"/>
    </row>
    <row r="71" spans="1:8" ht="12">
      <c r="A71" s="262"/>
      <c r="B71" s="262"/>
      <c r="C71" s="262"/>
      <c r="D71" s="262"/>
      <c r="E71" s="262"/>
      <c r="F71" s="262"/>
      <c r="G71" s="262"/>
      <c r="H71" s="262"/>
    </row>
    <row r="72" spans="1:8" ht="12">
      <c r="A72" s="262"/>
      <c r="B72" s="262"/>
      <c r="C72" s="262"/>
      <c r="D72" s="262"/>
      <c r="E72" s="262"/>
      <c r="F72" s="262"/>
      <c r="G72" s="262"/>
      <c r="H72" s="262"/>
    </row>
    <row r="73" spans="1:8" ht="12">
      <c r="A73" s="262"/>
      <c r="B73" s="262"/>
      <c r="C73" s="262"/>
      <c r="D73" s="262"/>
      <c r="E73" s="262"/>
      <c r="F73" s="262"/>
      <c r="G73" s="262"/>
      <c r="H73" s="262"/>
    </row>
    <row r="74" spans="1:8" ht="12">
      <c r="A74" s="262"/>
      <c r="B74" s="262"/>
      <c r="C74" s="262"/>
      <c r="D74" s="262"/>
      <c r="E74" s="262"/>
      <c r="F74" s="262"/>
      <c r="G74" s="262"/>
      <c r="H74" s="262"/>
    </row>
    <row r="75" spans="1:8" ht="12">
      <c r="A75" s="262"/>
      <c r="B75" s="262"/>
      <c r="C75" s="262"/>
      <c r="D75" s="262"/>
      <c r="E75" s="262"/>
      <c r="F75" s="262"/>
      <c r="G75" s="262"/>
      <c r="H75" s="262"/>
    </row>
    <row r="76" spans="1:8" ht="12">
      <c r="A76" s="262"/>
      <c r="B76" s="262"/>
      <c r="C76" s="262"/>
      <c r="D76" s="262"/>
      <c r="E76" s="262"/>
      <c r="F76" s="262"/>
      <c r="G76" s="262"/>
      <c r="H76" s="262"/>
    </row>
    <row r="77" spans="1:8" ht="12">
      <c r="A77" s="262"/>
      <c r="B77" s="262"/>
      <c r="C77" s="262"/>
      <c r="D77" s="262"/>
      <c r="E77" s="262"/>
      <c r="F77" s="262"/>
      <c r="G77" s="262"/>
      <c r="H77" s="262"/>
    </row>
    <row r="78" spans="1:8" ht="12">
      <c r="A78" s="262"/>
      <c r="B78" s="262"/>
      <c r="C78" s="262"/>
      <c r="D78" s="262"/>
      <c r="E78" s="262"/>
      <c r="F78" s="262"/>
      <c r="G78" s="262"/>
      <c r="H78" s="262"/>
    </row>
    <row r="79" spans="1:8" ht="12">
      <c r="A79" s="262"/>
      <c r="B79" s="262"/>
      <c r="C79" s="262"/>
      <c r="D79" s="262"/>
      <c r="E79" s="262"/>
      <c r="F79" s="262"/>
      <c r="G79" s="262"/>
      <c r="H79" s="262"/>
    </row>
    <row r="80" spans="1:8" ht="12">
      <c r="A80" s="262"/>
      <c r="B80" s="262"/>
      <c r="C80" s="262"/>
      <c r="D80" s="262"/>
      <c r="E80" s="262"/>
      <c r="F80" s="262"/>
      <c r="G80" s="262"/>
      <c r="H80" s="262"/>
    </row>
    <row r="81" spans="1:8" ht="12">
      <c r="A81" s="262"/>
      <c r="B81" s="262"/>
      <c r="C81" s="262"/>
      <c r="D81" s="262"/>
      <c r="E81" s="262"/>
      <c r="F81" s="262"/>
      <c r="G81" s="262"/>
      <c r="H81" s="262"/>
    </row>
    <row r="82" spans="1:8" ht="12">
      <c r="A82" s="262"/>
      <c r="B82" s="262"/>
      <c r="C82" s="262"/>
      <c r="D82" s="262"/>
      <c r="E82" s="262"/>
      <c r="F82" s="262"/>
      <c r="G82" s="262"/>
      <c r="H82" s="262"/>
    </row>
    <row r="83" spans="1:8" ht="12">
      <c r="A83" s="262"/>
      <c r="B83" s="262"/>
      <c r="C83" s="262"/>
      <c r="D83" s="262"/>
      <c r="E83" s="262"/>
      <c r="F83" s="262"/>
      <c r="G83" s="262"/>
      <c r="H83" s="262"/>
    </row>
    <row r="84" spans="1:8" ht="12">
      <c r="A84" s="262"/>
      <c r="B84" s="262"/>
      <c r="C84" s="262"/>
      <c r="D84" s="262"/>
      <c r="E84" s="262"/>
      <c r="F84" s="262"/>
      <c r="G84" s="262"/>
      <c r="H84" s="262"/>
    </row>
    <row r="85" spans="1:8" ht="12">
      <c r="A85" s="262"/>
      <c r="B85" s="262"/>
      <c r="C85" s="262"/>
      <c r="D85" s="262"/>
      <c r="E85" s="262"/>
      <c r="F85" s="262"/>
      <c r="G85" s="262"/>
      <c r="H85" s="262"/>
    </row>
    <row r="86" spans="1:8" ht="12">
      <c r="A86" s="262"/>
      <c r="B86" s="262"/>
      <c r="C86" s="262"/>
      <c r="D86" s="262"/>
      <c r="E86" s="262"/>
      <c r="F86" s="262"/>
      <c r="G86" s="262"/>
      <c r="H86" s="262"/>
    </row>
  </sheetData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6 C16 C34 E34:F34" formulaRange="1"/>
    <ignoredError sqref="D16" formula="1"/>
    <ignoredError sqref="D34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J1"/>
    </sheetView>
  </sheetViews>
  <sheetFormatPr defaultColWidth="9.140625" defaultRowHeight="12.75"/>
  <cols>
    <col min="1" max="1" width="29.8515625" style="349" customWidth="1"/>
    <col min="2" max="6" width="12.00390625" style="349" customWidth="1"/>
    <col min="7" max="7" width="12.00390625" style="389" customWidth="1"/>
    <col min="8" max="10" width="12.00390625" style="349" customWidth="1"/>
    <col min="11" max="16384" width="9.140625" style="349" customWidth="1"/>
  </cols>
  <sheetData>
    <row r="1" spans="1:10" ht="18.75" customHeight="1">
      <c r="A1" s="483" t="s">
        <v>326</v>
      </c>
      <c r="B1" s="483"/>
      <c r="C1" s="483"/>
      <c r="D1" s="483"/>
      <c r="E1" s="483"/>
      <c r="F1" s="483"/>
      <c r="G1" s="483"/>
      <c r="H1" s="483"/>
      <c r="I1" s="483"/>
      <c r="J1" s="483"/>
    </row>
    <row r="2" ht="18.75" customHeight="1"/>
    <row r="3" spans="1:11" ht="18.75" customHeight="1">
      <c r="A3" s="484" t="s">
        <v>157</v>
      </c>
      <c r="B3" s="486" t="s">
        <v>346</v>
      </c>
      <c r="C3" s="487"/>
      <c r="D3" s="487"/>
      <c r="E3" s="486" t="s">
        <v>347</v>
      </c>
      <c r="F3" s="487"/>
      <c r="G3" s="487"/>
      <c r="H3" s="488" t="s">
        <v>58</v>
      </c>
      <c r="I3" s="488"/>
      <c r="J3" s="488"/>
      <c r="K3" s="3"/>
    </row>
    <row r="4" spans="1:11" ht="18.75" customHeight="1">
      <c r="A4" s="485"/>
      <c r="B4" s="395" t="s">
        <v>1</v>
      </c>
      <c r="C4" s="395" t="s">
        <v>59</v>
      </c>
      <c r="D4" s="395" t="s">
        <v>60</v>
      </c>
      <c r="E4" s="395" t="s">
        <v>1</v>
      </c>
      <c r="F4" s="395" t="s">
        <v>59</v>
      </c>
      <c r="G4" s="395" t="s">
        <v>60</v>
      </c>
      <c r="H4" s="487" t="s">
        <v>298</v>
      </c>
      <c r="I4" s="487"/>
      <c r="J4" s="487"/>
      <c r="K4" s="3"/>
    </row>
    <row r="5" spans="1:11" ht="18.75" customHeight="1">
      <c r="A5" s="121"/>
      <c r="B5" s="396" t="s">
        <v>61</v>
      </c>
      <c r="C5" s="396" t="s">
        <v>233</v>
      </c>
      <c r="D5" s="397" t="s">
        <v>232</v>
      </c>
      <c r="E5" s="396" t="s">
        <v>61</v>
      </c>
      <c r="F5" s="396" t="s">
        <v>233</v>
      </c>
      <c r="G5" s="397" t="s">
        <v>232</v>
      </c>
      <c r="H5" s="396" t="s">
        <v>1</v>
      </c>
      <c r="I5" s="396" t="s">
        <v>59</v>
      </c>
      <c r="J5" s="398" t="s">
        <v>60</v>
      </c>
      <c r="K5" s="3"/>
    </row>
    <row r="6" spans="1:11" ht="18.75" customHeight="1">
      <c r="A6" s="350" t="s">
        <v>147</v>
      </c>
      <c r="B6" s="351">
        <f>'Exp.Verde'!B20</f>
        <v>2613888</v>
      </c>
      <c r="C6" s="351">
        <f>'Exp.Verde'!C20</f>
        <v>15883083.333333332</v>
      </c>
      <c r="D6" s="390">
        <f>(B6*1000)/C6</f>
        <v>164.57056511907325</v>
      </c>
      <c r="E6" s="351">
        <f>+'Exp.Verde'!E6+'Exp.Verde'!E7+'Exp.Verde'!E8+'Exp.Verde'!E9+'Exp.Verde'!E10+'Exp.Verde'!E11</f>
        <v>2424183</v>
      </c>
      <c r="F6" s="351">
        <f>+'Exp.Verde'!F6+'Exp.Verde'!F7+'Exp.Verde'!F8+'Exp.Verde'!F9+'Exp.Verde'!F10+'Exp.Verde'!F11</f>
        <v>13385250</v>
      </c>
      <c r="G6" s="390">
        <f>(E6*1000)/F6</f>
        <v>181.10853364711156</v>
      </c>
      <c r="H6" s="391">
        <f aca="true" t="shared" si="0" ref="H6:J9">SUM(B6-E6)*100/E6</f>
        <v>7.82552307313433</v>
      </c>
      <c r="I6" s="391">
        <f t="shared" si="0"/>
        <v>18.661088387092747</v>
      </c>
      <c r="J6" s="391">
        <f t="shared" si="0"/>
        <v>-9.131523620119633</v>
      </c>
      <c r="K6" s="3"/>
    </row>
    <row r="7" spans="1:11" ht="18.75" customHeight="1">
      <c r="A7" s="350" t="s">
        <v>64</v>
      </c>
      <c r="B7" s="351">
        <f>'Exp.Solúvel'!B20</f>
        <v>265291</v>
      </c>
      <c r="C7" s="351">
        <f>'Exp.Solúvel'!C20</f>
        <v>1587690</v>
      </c>
      <c r="D7" s="390">
        <f>(B7*1000)/C7</f>
        <v>167.0924424793253</v>
      </c>
      <c r="E7" s="351">
        <f>'Exp.Solúvel'!E6+'Exp.Solúvel'!E7+'Exp.Solúvel'!E8+'Exp.Solúvel'!E9+'Exp.Solúvel'!E10+'Exp.Solúvel'!E11</f>
        <v>328255</v>
      </c>
      <c r="F7" s="351">
        <f>'Exp.Solúvel'!F6+'Exp.Solúvel'!F7+'Exp.Solúvel'!F8+'Exp.Solúvel'!F9+'Exp.Solúvel'!F10+'Exp.Solúvel'!F11</f>
        <v>1694376.6666666665</v>
      </c>
      <c r="G7" s="390">
        <f>(E7*1000)/F7</f>
        <v>193.73201157554502</v>
      </c>
      <c r="H7" s="391">
        <f t="shared" si="0"/>
        <v>-19.181429071910557</v>
      </c>
      <c r="I7" s="391">
        <f t="shared" si="0"/>
        <v>-6.296514155648184</v>
      </c>
      <c r="J7" s="391">
        <f t="shared" si="0"/>
        <v>-13.75073168320028</v>
      </c>
      <c r="K7" s="3"/>
    </row>
    <row r="8" spans="1:11" ht="18.75" customHeight="1">
      <c r="A8" s="350" t="s">
        <v>243</v>
      </c>
      <c r="B8" s="351">
        <f>'Exp.Torrado'!B20</f>
        <v>5664</v>
      </c>
      <c r="C8" s="351">
        <f>'Exp.Torrado'!C20</f>
        <v>14478.333333333332</v>
      </c>
      <c r="D8" s="390">
        <f>(B8*1000)/C8</f>
        <v>391.2052492229769</v>
      </c>
      <c r="E8" s="351">
        <f>'Exp.Torrado'!E6+'Exp.Torrado'!E7+'Exp.Torrado'!E8+'Exp.Torrado'!E9+'Exp.Torrado'!E10+'Exp.Torrado'!E11</f>
        <v>7633.142</v>
      </c>
      <c r="F8" s="351">
        <f>'Exp.Torrado'!F6+'Exp.Torrado'!F7+'Exp.Torrado'!F8+'Exp.Torrado'!F9+'Exp.Torrado'!F10+'Exp.Torrado'!F11</f>
        <v>18504.5</v>
      </c>
      <c r="G8" s="390">
        <f>(E8*1000)/F8</f>
        <v>412.50193196249563</v>
      </c>
      <c r="H8" s="391">
        <f t="shared" si="0"/>
        <v>-25.797266708781258</v>
      </c>
      <c r="I8" s="391">
        <f t="shared" si="0"/>
        <v>-21.75777063236871</v>
      </c>
      <c r="J8" s="391">
        <f t="shared" si="0"/>
        <v>-5.162807999031392</v>
      </c>
      <c r="K8" s="3"/>
    </row>
    <row r="9" spans="1:11" ht="18.75" customHeight="1">
      <c r="A9" s="350" t="s">
        <v>213</v>
      </c>
      <c r="B9" s="351">
        <f>'Exp.Outs Ext.'!B20</f>
        <v>25496</v>
      </c>
      <c r="C9" s="351">
        <f>'Exp.Outs Ext.'!C20</f>
        <v>195086.66666666666</v>
      </c>
      <c r="D9" s="390">
        <f>(B9*1000)/C9</f>
        <v>130.69063322284114</v>
      </c>
      <c r="E9" s="351">
        <f>'Exp.Outs Ext.'!E6+'Exp.Outs Ext.'!E7+'Exp.Outs Ext.'!E8+'Exp.Outs Ext.'!E9+'Exp.Outs Ext.'!E10+'Exp.Outs Ext.'!E11</f>
        <v>16293</v>
      </c>
      <c r="F9" s="351">
        <f>'Exp.Outs Ext.'!F6+'Exp.Outs Ext.'!F7+'Exp.Outs Ext.'!F8+'Exp.Outs Ext.'!F9+'Exp.Outs Ext.'!F10+'Exp.Outs Ext.'!F11</f>
        <v>103610</v>
      </c>
      <c r="G9" s="390">
        <f>(E9*1000)/F9</f>
        <v>157.2531608918058</v>
      </c>
      <c r="H9" s="391">
        <f t="shared" si="0"/>
        <v>56.48437979500399</v>
      </c>
      <c r="I9" s="391">
        <f t="shared" si="0"/>
        <v>88.28941865328314</v>
      </c>
      <c r="J9" s="391">
        <f t="shared" si="0"/>
        <v>-16.891569948943896</v>
      </c>
      <c r="K9" s="3"/>
    </row>
    <row r="10" spans="1:11" ht="18.75" customHeight="1">
      <c r="A10" s="350" t="s">
        <v>236</v>
      </c>
      <c r="B10" s="351">
        <v>0.7793</v>
      </c>
      <c r="C10" s="351">
        <v>3.8833333333333333</v>
      </c>
      <c r="D10" s="390">
        <f>(B10*1000)/C10</f>
        <v>200.6781115879828</v>
      </c>
      <c r="E10" s="351">
        <v>0.525</v>
      </c>
      <c r="F10" s="351">
        <v>2.5</v>
      </c>
      <c r="G10" s="390">
        <f>(E10*1000)/F10</f>
        <v>210</v>
      </c>
      <c r="H10" s="391">
        <v>2.5</v>
      </c>
      <c r="I10" s="391">
        <f>SUM(C10-F10)*100/F10</f>
        <v>55.333333333333336</v>
      </c>
      <c r="J10" s="391">
        <f>SUM(D10-G10)*100/G10</f>
        <v>-4.438994481912947</v>
      </c>
      <c r="K10" s="3"/>
    </row>
    <row r="11" spans="1:11" ht="18.75" customHeight="1">
      <c r="A11" s="353" t="s">
        <v>2</v>
      </c>
      <c r="B11" s="392">
        <f>SUM(B6:B10)</f>
        <v>2910339.7793</v>
      </c>
      <c r="C11" s="392">
        <f>SUM(C6:C10)</f>
        <v>17680342.216666665</v>
      </c>
      <c r="D11" s="393">
        <v>0</v>
      </c>
      <c r="E11" s="392">
        <f>SUM(E6:E10)</f>
        <v>2776364.667</v>
      </c>
      <c r="F11" s="392">
        <f>SUM(F6:F10)</f>
        <v>15201743.666666666</v>
      </c>
      <c r="G11" s="393">
        <v>0</v>
      </c>
      <c r="H11" s="394">
        <f>SUM(B11-E11)*100/E11</f>
        <v>4.825558900544824</v>
      </c>
      <c r="I11" s="394">
        <f>SUM(C11-F11)*100/F11</f>
        <v>16.30469901577737</v>
      </c>
      <c r="J11" s="393">
        <v>0</v>
      </c>
      <c r="K11" s="3"/>
    </row>
    <row r="12" spans="1:10" ht="18.75" customHeight="1">
      <c r="A12" s="400" t="s">
        <v>155</v>
      </c>
      <c r="B12" s="3"/>
      <c r="C12" s="3"/>
      <c r="D12" s="3"/>
      <c r="E12" s="3"/>
      <c r="F12" s="3"/>
      <c r="G12" s="38"/>
      <c r="H12" s="3"/>
      <c r="I12" s="3"/>
      <c r="J12" s="3"/>
    </row>
  </sheetData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1" sqref="A11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489" t="s">
        <v>145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5" t="s">
        <v>8</v>
      </c>
      <c r="E5" s="183" t="s">
        <v>7</v>
      </c>
      <c r="F5" s="184" t="s">
        <v>6</v>
      </c>
      <c r="G5" s="185" t="s">
        <v>8</v>
      </c>
      <c r="H5" s="183" t="s">
        <v>7</v>
      </c>
      <c r="I5" s="184" t="s">
        <v>6</v>
      </c>
      <c r="J5" s="183" t="s">
        <v>7</v>
      </c>
      <c r="K5" s="185" t="s">
        <v>6</v>
      </c>
    </row>
    <row r="6" spans="1:11" ht="14.25">
      <c r="A6" s="40" t="s">
        <v>9</v>
      </c>
      <c r="B6" s="14">
        <v>339097</v>
      </c>
      <c r="C6" s="14">
        <v>2545500</v>
      </c>
      <c r="D6" s="41">
        <f aca="true" t="shared" si="0" ref="D6:D12">(B6*1000)/C6</f>
        <v>133.2142997446474</v>
      </c>
      <c r="E6" s="14">
        <v>468505</v>
      </c>
      <c r="F6" s="14">
        <v>2352900</v>
      </c>
      <c r="G6" s="41">
        <f aca="true" t="shared" si="1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40" t="s">
        <v>10</v>
      </c>
      <c r="B7" s="14">
        <v>362061</v>
      </c>
      <c r="C7" s="14">
        <v>2602850</v>
      </c>
      <c r="D7" s="41">
        <f t="shared" si="0"/>
        <v>139.1017538467449</v>
      </c>
      <c r="E7" s="14">
        <v>362447</v>
      </c>
      <c r="F7" s="14">
        <v>1897383.3333333333</v>
      </c>
      <c r="G7" s="41">
        <f t="shared" si="1"/>
        <v>191.0246567641401</v>
      </c>
      <c r="H7" s="5">
        <f aca="true" t="shared" si="2" ref="H7:I9">(H6-E14+B7)</f>
        <v>2206721</v>
      </c>
      <c r="I7" s="5">
        <f t="shared" si="2"/>
        <v>15760900</v>
      </c>
      <c r="J7" s="5">
        <f aca="true" t="shared" si="3" ref="J7:K9">(J6-E7+B7)</f>
        <v>4452443</v>
      </c>
      <c r="K7" s="5">
        <f t="shared" si="3"/>
        <v>29217183.333333332</v>
      </c>
    </row>
    <row r="8" spans="1:11" ht="14.25">
      <c r="A8" s="40" t="s">
        <v>11</v>
      </c>
      <c r="B8" s="14">
        <v>409264</v>
      </c>
      <c r="C8" s="14">
        <v>2556116.6666666665</v>
      </c>
      <c r="D8" s="41">
        <f t="shared" si="0"/>
        <v>160.11162766436067</v>
      </c>
      <c r="E8" s="14">
        <v>423579</v>
      </c>
      <c r="F8" s="14">
        <v>2296950</v>
      </c>
      <c r="G8" s="41">
        <f t="shared" si="1"/>
        <v>184.40932540978253</v>
      </c>
      <c r="H8" s="5">
        <f t="shared" si="2"/>
        <v>2258392</v>
      </c>
      <c r="I8" s="5">
        <f t="shared" si="2"/>
        <v>15856600</v>
      </c>
      <c r="J8" s="5">
        <f t="shared" si="3"/>
        <v>4438128</v>
      </c>
      <c r="K8" s="5">
        <f t="shared" si="3"/>
        <v>29476350</v>
      </c>
    </row>
    <row r="9" spans="1:11" ht="14.25">
      <c r="A9" s="40" t="s">
        <v>12</v>
      </c>
      <c r="B9" s="5">
        <v>500838</v>
      </c>
      <c r="C9" s="5">
        <v>2863850</v>
      </c>
      <c r="D9" s="41">
        <f t="shared" si="0"/>
        <v>174.88276271452764</v>
      </c>
      <c r="E9" s="5">
        <v>432854</v>
      </c>
      <c r="F9" s="5">
        <v>2458433.3333333335</v>
      </c>
      <c r="G9" s="41">
        <f t="shared" si="1"/>
        <v>176.0690412593386</v>
      </c>
      <c r="H9" s="5">
        <f t="shared" si="2"/>
        <v>2334522</v>
      </c>
      <c r="I9" s="5">
        <f t="shared" si="2"/>
        <v>15803116.666666666</v>
      </c>
      <c r="J9" s="5">
        <f t="shared" si="3"/>
        <v>4506112</v>
      </c>
      <c r="K9" s="5">
        <f t="shared" si="3"/>
        <v>29881766.666666668</v>
      </c>
    </row>
    <row r="10" spans="1:11" ht="14.25">
      <c r="A10" s="40" t="s">
        <v>13</v>
      </c>
      <c r="B10" s="5">
        <v>503699</v>
      </c>
      <c r="C10" s="5">
        <v>2692600</v>
      </c>
      <c r="D10" s="41">
        <f t="shared" si="0"/>
        <v>187.06788977196763</v>
      </c>
      <c r="E10" s="5">
        <v>397769</v>
      </c>
      <c r="F10" s="5">
        <v>2295983.3333333335</v>
      </c>
      <c r="G10" s="41">
        <f t="shared" si="1"/>
        <v>173.24559556907352</v>
      </c>
      <c r="H10" s="5">
        <f>(H9-E17+B10)</f>
        <v>2461416</v>
      </c>
      <c r="I10" s="5">
        <f>(I9-F17+C10)</f>
        <v>15783933.333333332</v>
      </c>
      <c r="J10" s="5">
        <f>(J9-E10+B10)</f>
        <v>4612042</v>
      </c>
      <c r="K10" s="5">
        <f>(K9-F10+C10)</f>
        <v>30278383.333333336</v>
      </c>
    </row>
    <row r="11" spans="1:11" ht="14.25">
      <c r="A11" s="40" t="s">
        <v>14</v>
      </c>
      <c r="B11" s="5">
        <v>498929</v>
      </c>
      <c r="C11" s="5">
        <v>2622166.6666666665</v>
      </c>
      <c r="D11" s="41">
        <f t="shared" si="0"/>
        <v>190.27356511790506</v>
      </c>
      <c r="E11" s="5">
        <v>339029</v>
      </c>
      <c r="F11" s="5">
        <v>2083600</v>
      </c>
      <c r="G11" s="41">
        <f t="shared" si="1"/>
        <v>162.71309272413131</v>
      </c>
      <c r="H11" s="5">
        <f>(H10-E18+B11)</f>
        <v>2613888</v>
      </c>
      <c r="I11" s="5">
        <f>(I10-F18+C11)</f>
        <v>15883083.333333332</v>
      </c>
      <c r="J11" s="5">
        <f>(J10-E11+B11)</f>
        <v>4771942</v>
      </c>
      <c r="K11" s="5">
        <f>(K10-F11+C11)</f>
        <v>30816950.000000004</v>
      </c>
    </row>
    <row r="12" spans="1:11" ht="14.25">
      <c r="A12" s="48" t="s">
        <v>15</v>
      </c>
      <c r="B12" s="43">
        <f>SUM(B6:B11)</f>
        <v>2613888</v>
      </c>
      <c r="C12" s="44">
        <f>SUM(C6:C11)</f>
        <v>15883083.333333332</v>
      </c>
      <c r="D12" s="134">
        <f t="shared" si="0"/>
        <v>164.57056511907325</v>
      </c>
      <c r="E12" s="43">
        <f>SUM(E6:E11)</f>
        <v>2424183</v>
      </c>
      <c r="F12" s="44">
        <f>SUM(F6:F11)</f>
        <v>13385250</v>
      </c>
      <c r="G12" s="134">
        <f t="shared" si="1"/>
        <v>181.10853364711156</v>
      </c>
      <c r="H12" s="5"/>
      <c r="I12" s="5"/>
      <c r="J12" s="5"/>
      <c r="K12" s="5"/>
    </row>
    <row r="13" spans="1:13" ht="14.25">
      <c r="A13" s="40" t="s">
        <v>16</v>
      </c>
      <c r="B13" s="14"/>
      <c r="C13" s="14"/>
      <c r="D13" s="41"/>
      <c r="E13" s="14">
        <v>294465</v>
      </c>
      <c r="F13" s="14">
        <v>1922750</v>
      </c>
      <c r="G13" s="41">
        <f t="shared" si="1"/>
        <v>153.14783513197244</v>
      </c>
      <c r="H13" s="5"/>
      <c r="I13" s="5"/>
      <c r="J13" s="5"/>
      <c r="K13" s="5"/>
      <c r="L13" s="115"/>
      <c r="M13" s="115"/>
    </row>
    <row r="14" spans="1:11" ht="14.25">
      <c r="A14" s="40" t="s">
        <v>17</v>
      </c>
      <c r="B14" s="14"/>
      <c r="C14" s="14"/>
      <c r="D14" s="41"/>
      <c r="E14" s="14">
        <v>358026</v>
      </c>
      <c r="F14" s="14">
        <v>2398566.6666666665</v>
      </c>
      <c r="G14" s="41">
        <f t="shared" si="1"/>
        <v>149.26664535764417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357593</v>
      </c>
      <c r="F15" s="5">
        <v>2460416.6666666665</v>
      </c>
      <c r="G15" s="41">
        <f t="shared" si="1"/>
        <v>145.33839119390348</v>
      </c>
      <c r="H15" s="5"/>
      <c r="I15" s="5"/>
      <c r="J15" s="5"/>
      <c r="K15" s="5"/>
    </row>
    <row r="16" spans="1:12" ht="14.25">
      <c r="A16" s="40" t="s">
        <v>19</v>
      </c>
      <c r="B16" s="5"/>
      <c r="C16" s="5"/>
      <c r="D16" s="41"/>
      <c r="E16" s="5">
        <v>424708</v>
      </c>
      <c r="F16" s="5">
        <v>2917333.3333333335</v>
      </c>
      <c r="G16" s="41">
        <f t="shared" si="1"/>
        <v>145.5808957952468</v>
      </c>
      <c r="H16" s="5"/>
      <c r="I16" s="5"/>
      <c r="J16" s="5"/>
      <c r="K16" s="5"/>
      <c r="L16" s="115"/>
    </row>
    <row r="17" spans="1:11" ht="14.25">
      <c r="A17" s="40" t="s">
        <v>20</v>
      </c>
      <c r="B17" s="5"/>
      <c r="C17" s="5"/>
      <c r="D17" s="41"/>
      <c r="E17" s="5">
        <v>376805</v>
      </c>
      <c r="F17" s="5">
        <v>2711783.3333333335</v>
      </c>
      <c r="G17" s="41">
        <f t="shared" si="1"/>
        <v>138.9509978058719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346457</v>
      </c>
      <c r="F18" s="5">
        <v>2523016.6666666665</v>
      </c>
      <c r="G18" s="372">
        <f t="shared" si="1"/>
        <v>137.31855384757665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2158054</v>
      </c>
      <c r="F19" s="46">
        <f>SUM(F13:F18)</f>
        <v>14933866.666666666</v>
      </c>
      <c r="G19" s="139">
        <f>(E19*1000)/F19</f>
        <v>144.5073836648691</v>
      </c>
      <c r="H19" s="47"/>
      <c r="I19" s="47"/>
      <c r="J19" s="47"/>
      <c r="K19" s="47"/>
    </row>
    <row r="20" spans="1:11" ht="14.25">
      <c r="A20" s="48" t="s">
        <v>2</v>
      </c>
      <c r="B20" s="136">
        <f>SUM(B19,B12)</f>
        <v>2613888</v>
      </c>
      <c r="C20" s="135">
        <f>SUM(C19,C12)</f>
        <v>15883083.333333332</v>
      </c>
      <c r="D20" s="138">
        <f>(B20*1000)/C20</f>
        <v>164.57056511907325</v>
      </c>
      <c r="E20" s="44">
        <f>SUM(E19,E12)</f>
        <v>4582237</v>
      </c>
      <c r="F20" s="44">
        <f>SUM(F19,F12)</f>
        <v>28319116.666666664</v>
      </c>
      <c r="G20" s="45">
        <f>(E20*1000)/F20</f>
        <v>161.8072009072788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2014-06-10T13:18:29Z</cp:lastPrinted>
  <dcterms:created xsi:type="dcterms:W3CDTF">2000-10-30T17:12:15Z</dcterms:created>
  <dcterms:modified xsi:type="dcterms:W3CDTF">2014-07-10T13:47:29Z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