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Cotação Mensal" sheetId="5" r:id="rId5"/>
    <sheet name="Exp.Agronegócio" sheetId="6" r:id="rId6"/>
    <sheet name="Exp.Verde" sheetId="7" r:id="rId7"/>
    <sheet name="Exp.Solúvel" sheetId="8" r:id="rId8"/>
    <sheet name="Exp.Torrado" sheetId="9" r:id="rId9"/>
    <sheet name="Exp.Outs Ext." sheetId="10" r:id="rId10"/>
    <sheet name="Exp.Destino-Ano" sheetId="11" r:id="rId11"/>
    <sheet name="Imp.Cafés-Ano" sheetId="12" r:id="rId12"/>
    <sheet name="Saf.2013" sheetId="13" r:id="rId13"/>
    <sheet name="Saf.2012" sheetId="14" r:id="rId14"/>
    <sheet name="Saf.11-10" sheetId="15" r:id="rId15"/>
    <sheet name="Café Ranking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legria">'[7]Spred-09'!#REF!</definedName>
    <definedName name="aplicações">'[6]Spred-09'!#REF!</definedName>
    <definedName name="_xlnm.Print_Area" localSheetId="0">'Capa'!$A$1:$J$63</definedName>
    <definedName name="_xlnm.Print_Area" localSheetId="1">'C-Capa'!$A$1:$B$62</definedName>
    <definedName name="_xlnm.Print_Area" localSheetId="5">'Exp.Agronegócio'!$A$1:$G$33</definedName>
    <definedName name="_xlnm.Print_Area" localSheetId="2">'Indicadores'!$A$1:$R$44</definedName>
    <definedName name="_xlnm.Print_Area" localSheetId="12">'Saf.2013'!$A$1:$M$28</definedName>
    <definedName name="_xlnm.Print_Area" localSheetId="3">'Total-Vencimento'!$A$1:$M$47</definedName>
    <definedName name="banco">'[11]Spred-09'!#REF!,'[11]Spred-09'!$E$7:$L$7</definedName>
    <definedName name="banvco">'[9]Spred-09'!#REF!,'[9]Spred-09'!$E$7:$L$7</definedName>
    <definedName name="ca">'[5]Spred-09'!#REF!</definedName>
    <definedName name="caf">'[5]Spred-09'!#REF!</definedName>
    <definedName name="CAFCENT">'[15]Spred-09'!#REF!</definedName>
    <definedName name="cafe">'[2]Spred-09'!#REF!</definedName>
    <definedName name="CAFE´">'[12]Spred-09'!#REF!,'[12]Spred-09'!$E$7:$L$7</definedName>
    <definedName name="cafes">'[6]Spred-09'!#REF!</definedName>
    <definedName name="cafés">'[5]Spred-09'!#REF!,'[5]Spred-09'!$E$7:$L$7</definedName>
    <definedName name="cartao">'[7]Spred-09'!#REF!</definedName>
    <definedName name="cof">'[2]Spred-09'!#REF!,'[2]Spred-09'!$D$7:$K$7</definedName>
    <definedName name="contrato">'[7]Spred-09'!#REF!,'[7]Spred-09'!$E$7:$L$7</definedName>
    <definedName name="contratos">'[2]Spred-09'!#REF!</definedName>
    <definedName name="deposito">'[2]Spred-09'!#REF!,'[2]Spred-09'!$D$7:$K$7</definedName>
    <definedName name="EMPRESG0">'[16]Spred-09'!#REF!</definedName>
    <definedName name="fazenda">'[4]Spred-09'!#REF!</definedName>
    <definedName name="fernando">'[10]Spred-09'!#REF!,'[10]Spred-09'!$E$7:$L$7</definedName>
    <definedName name="fi">'[2]Spred-09'!#REF!,'[2]Spred-09'!$D$7:$K$7</definedName>
    <definedName name="filmes">'[8]Spred-09'!#REF!</definedName>
    <definedName name="finorme">'[2]Spred-09'!#REF!</definedName>
    <definedName name="FUNDO">'[13]Spred-09'!#REF!</definedName>
    <definedName name="inorme">'[2]Spred-09'!#REF!</definedName>
    <definedName name="jogo">'[6]Spred-09'!#REF!</definedName>
    <definedName name="JOGOS">'[14]Spred-09'!#REF!</definedName>
    <definedName name="jose">'[5]Spred-09'!#REF!</definedName>
    <definedName name="li">'[5]Spred-09'!#REF!,'[5]Spred-09'!$E$7:$L$7</definedName>
    <definedName name="liber">'[2]Spred-09'!#REF!</definedName>
    <definedName name="lier">'[8]Spred-09'!#REF!,'[8]Spred-09'!$E$7:$L$7</definedName>
    <definedName name="lits">'[2]Spred-09'!#REF!,'[2]Spred-09'!$D$7:$K$7</definedName>
    <definedName name="memorando">'[5]Spred-09'!#REF!</definedName>
    <definedName name="ministerio">'[7]Spred-09'!#REF!,'[7]Spred-09'!$E$7:$L$7</definedName>
    <definedName name="naofodr">'[2]Spred-09'!#REF!</definedName>
    <definedName name="offe">'[6]Spred-09'!#REF!</definedName>
    <definedName name="orçamento">'[8]Spred-09'!#REF!</definedName>
    <definedName name="p">'[6]Spred-09'!#REF!</definedName>
    <definedName name="pa">'[6]Spred-09'!#REF!</definedName>
    <definedName name="padrao">'[15]Spred-09'!#REF!</definedName>
    <definedName name="pal">'[2]Spred-09'!#REF!,'[2]Spred-09'!$D$7:$K$7</definedName>
    <definedName name="paul">'[2]Spred-09'!#REF!,'[2]Spred-09'!$D$7:$K$7</definedName>
    <definedName name="paulo">'[3]Spred-09'!#REF!</definedName>
    <definedName name="pcafe">'[2]Spred-09'!#REF!,'[2]Spred-09'!$D$7:$K$23</definedName>
    <definedName name="Planilha_1ÁreaTotal">'[2]Spred-09'!#REF!,'[2]Spred-09'!$D$7:$K$23</definedName>
    <definedName name="Planilha_1CabGráfico">'[2]Spred-09'!#REF!</definedName>
    <definedName name="Planilha_1TítCols">'[2]Spred-09'!#REF!,'[2]Spred-09'!$D$7:$K$7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>'[4]Spred-09'!#REF!,'[4]Spred-09'!$E$7:$L$7</definedName>
    <definedName name="time">'[9]Spred-09'!#REF!</definedName>
    <definedName name="_xlnm.Print_Titles" localSheetId="5">'Exp.Agronegócio'!$1:$11</definedName>
    <definedName name="vaf">'[6]Spred-09'!#REF!,'[6]Spred-09'!$E$7:$L$7</definedName>
    <definedName name="valores">'[4]Spred-09'!#REF!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<sst xmlns="http://schemas.openxmlformats.org/spreadsheetml/2006/main" count="833" uniqueCount="347">
  <si>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</si>
  <si>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</si>
  <si>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</si>
  <si>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</si>
  <si>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</si>
  <si>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</si>
  <si>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</si>
  <si>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</si>
  <si>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</si>
  <si>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</si>
  <si>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</si>
  <si>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</si>
  <si>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</si>
  <si>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</si>
  <si>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</si>
  <si>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</si>
  <si>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</si>
  <si>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</si>
  <si>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</si>
  <si>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</si>
  <si>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</si>
  <si>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</si>
  <si>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</si>
  <si>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</si>
  <si>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</si>
  <si>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</si>
  <si>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</si>
  <si>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</si>
  <si>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</si>
  <si>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</si>
  <si>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</si>
  <si>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</si>
  <si>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</si>
  <si>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</si>
  <si>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</si>
  <si>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</si>
  <si>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</si>
  <si>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</si>
  <si>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</si>
  <si>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</si>
  <si>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</si>
  <si>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</si>
  <si>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</si>
  <si>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</si>
  <si>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</si>
  <si>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</si>
  <si>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</si>
  <si>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</si>
  <si>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</si>
  <si>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</si>
  <si>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</si>
  <si>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</si>
  <si>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</si>
  <si>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</si>
  <si>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</si>
  <si>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</si>
  <si>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</si>
  <si>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</si>
  <si>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</si>
  <si>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</si>
  <si>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</si>
  <si>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</si>
  <si>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</si>
  <si>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</si>
  <si>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</si>
  <si>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</si>
  <si>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</si>
  <si>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</si>
  <si>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</si>
  <si>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</si>
  <si>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</si>
  <si>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</si>
  <si>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</si>
  <si>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</si>
  <si>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</si>
  <si>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</si>
  <si>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</si>
  <si>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</si>
  <si>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</si>
  <si>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</si>
  <si>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</si>
  <si>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</si>
  <si>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</si>
  <si>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</si>
  <si>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</si>
  <si>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</si>
  <si>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</si>
  <si>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Produção Mundial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</si>
  <si>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</si>
  <si>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</si>
  <si>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</si>
  <si>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</si>
  <si>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</si>
  <si>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</si>
  <si>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</si>
  <si>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Exportação Mundial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</si>
  <si>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</si>
  <si>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</si>
  <si>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</si>
  <si>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</si>
  <si>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</si>
  <si>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</si>
  <si>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</si>
  <si>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</si>
  <si>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</si>
  <si>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</si>
  <si>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</si>
  <si>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</si>
  <si>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</si>
  <si>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</si>
  <si>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</si>
  <si>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</si>
  <si>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</si>
  <si>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</si>
  <si>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</si>
  <si>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</si>
  <si>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</si>
  <si>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</si>
  <si>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</si>
  <si>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</si>
  <si>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</si>
  <si>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</si>
  <si>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</si>
  <si>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</si>
  <si>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 xml:space="preserve">Produção, Exportação e Consumo Mundial de Café </t>
  </si>
  <si>
    <t>Consumo Interno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</si>
  <si>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</si>
  <si>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</si>
  <si>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</si>
  <si>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</si>
  <si>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</si>
  <si>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</si>
  <si>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</si>
  <si>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</si>
  <si>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</si>
  <si>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 xml:space="preserve"> Tipo C Int.500 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</si>
  <si>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</si>
  <si>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</si>
  <si>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</si>
  <si>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</si>
  <si>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</si>
  <si>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</si>
  <si>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</si>
  <si>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</si>
  <si>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</si>
  <si>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</si>
  <si>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</si>
  <si>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</si>
  <si>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</si>
  <si>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</si>
  <si>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</si>
  <si>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</si>
  <si>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</si>
  <si>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</si>
  <si>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</si>
  <si>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</si>
  <si>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</si>
  <si>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</si>
  <si>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</si>
  <si>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</si>
  <si>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</si>
  <si>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</si>
  <si>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</si>
  <si>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</si>
  <si>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</si>
  <si>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</si>
  <si>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</si>
  <si>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</si>
  <si>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</si>
  <si>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</si>
  <si>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6. Participação das exportações brasileiras em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</si>
  <si>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</si>
  <si>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</si>
  <si>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</si>
  <si>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</si>
  <si>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</si>
  <si>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</si>
  <si>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</si>
  <si>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</si>
  <si>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</si>
  <si>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</si>
  <si>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</si>
  <si>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</si>
  <si>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</si>
  <si>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</si>
  <si>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</si>
  <si>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</si>
  <si>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</si>
  <si>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</si>
  <si>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</si>
  <si>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</si>
  <si>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</si>
  <si>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</si>
  <si>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</si>
  <si>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</si>
  <si>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</si>
  <si>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</si>
  <si>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</si>
  <si>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</si>
  <si>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</si>
  <si>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</si>
  <si>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</si>
  <si>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</si>
  <si>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</si>
  <si>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</si>
  <si>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2008</t>
  </si>
  <si>
    <t>INDICADORES</t>
  </si>
  <si>
    <t>4. Estoques do Funcafé - milhões/sc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</si>
  <si>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</si>
  <si>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</si>
  <si>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(2)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</si>
  <si>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(2)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</si>
  <si>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(4)</t>
    </r>
  </si>
  <si>
    <t>3.1. Consumo per capita - kg/habitante ano</t>
  </si>
  <si>
    <r>
      <t>3.</t>
    </r>
    <r>
      <rPr>
        <b/>
        <sz val="13"/>
        <rFont val="Arial"/>
        <family val="2"/>
      </rPr>
      <t xml:space="preserve"> Consumo interno de café T&amp;M e Solúvel - milhões/sc </t>
    </r>
    <r>
      <rPr>
        <b/>
        <vertAlign val="superscript"/>
        <sz val="13"/>
        <rFont val="Arial"/>
        <family val="2"/>
      </rPr>
      <t>(3)</t>
    </r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</si>
  <si>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</si>
  <si>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</si>
  <si>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</si>
  <si>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</si>
  <si>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</si>
  <si>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</si>
  <si>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</si>
  <si>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>SAFRA  2010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</si>
  <si>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</si>
  <si>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</si>
  <si>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</si>
  <si>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</si>
  <si>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t xml:space="preserve">   Sul e Centro-Oeste</t>
  </si>
  <si>
    <r>
      <t xml:space="preserve">   Cerrado</t>
    </r>
    <r>
      <rPr>
        <sz val="9"/>
        <rFont val="Arial"/>
        <family val="2"/>
      </rPr>
      <t xml:space="preserve"> - Triângulo, Alto Paranaiba e Noroeste</t>
    </r>
  </si>
  <si>
    <r>
      <t xml:space="preserve">   Zona da Mata -</t>
    </r>
    <r>
      <rPr>
        <sz val="9"/>
        <rFont val="Arial"/>
        <family val="2"/>
      </rPr>
      <t xml:space="preserve"> Jequitinhonha, Mucuri, Rio Doce, Central e Norte</t>
    </r>
  </si>
  <si>
    <t xml:space="preserve">   Cerrado</t>
  </si>
  <si>
    <t xml:space="preserve">   Planalto</t>
  </si>
  <si>
    <t xml:space="preserve">   Atlântico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</si>
  <si>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</si>
  <si>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</si>
  <si>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</si>
  <si>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</si>
  <si>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</si>
  <si>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</si>
  <si>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SAFRA  2011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</si>
  <si>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</si>
  <si>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</si>
  <si>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</si>
  <si>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</si>
  <si>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site: http//www.agricultura.gov.br / Vegetal / Café / Estatísticas / Café</t>
  </si>
  <si>
    <t xml:space="preserve">    Sul e Centro-Oeste</t>
  </si>
  <si>
    <t xml:space="preserve">    Cerrado - Triângulo, Alto Paranaiba e Noroeste</t>
  </si>
  <si>
    <t>Zona da Mata - Jequitinhonha, Mucuri, Rio Doce, Central e Norte</t>
  </si>
  <si>
    <t>Fonte: AgroStat Brasil a partir de dados da SECEX/MDIC</t>
  </si>
  <si>
    <t xml:space="preserve">Produção, Exportação e Consumo Mundial de Café (RANKING) </t>
  </si>
  <si>
    <t>Secretário-Executivo: JOSÉ CARLOS VAZ</t>
  </si>
  <si>
    <t>2011</t>
  </si>
  <si>
    <t>Diretor do DCAF: EDILSON MARTINS DE ALCÂNTARA</t>
  </si>
  <si>
    <t xml:space="preserve">Tipo C Int.500 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</si>
  <si>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</si>
  <si>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</si>
  <si>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</si>
  <si>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</si>
  <si>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</si>
  <si>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Importações Brasileiras de Cafés (Secex)</t>
  </si>
  <si>
    <t>IMPORTAÇÕES BRASILEIRAS DE CAFÉS</t>
  </si>
  <si>
    <t>US$ (FOB)</t>
  </si>
  <si>
    <t>SC/60 kg</t>
  </si>
  <si>
    <t>Secretário da SPAE: JOSÉ GERARDO FONTELLES</t>
  </si>
  <si>
    <t>CASCAS, PELÍCULAS DE CAFÉ E SUCEDANEOS</t>
  </si>
  <si>
    <t>EXPORTAÇÕES BRASILEIRAS DE CAFÉS</t>
  </si>
  <si>
    <t xml:space="preserve">CASCAS, PELÍCULAS DE CAFÉ </t>
  </si>
  <si>
    <t>CACAU E SEUS PPRODUTOS</t>
  </si>
  <si>
    <r>
      <t xml:space="preserve">   </t>
    </r>
    <r>
      <rPr>
        <b/>
        <sz val="9"/>
        <rFont val="Arial"/>
        <family val="2"/>
      </rPr>
      <t xml:space="preserve"> Cerrado</t>
    </r>
    <r>
      <rPr>
        <sz val="9"/>
        <rFont val="Arial"/>
        <family val="2"/>
      </rPr>
      <t xml:space="preserve"> - Triângulo, Alto Paranaiba e Noroeste</t>
    </r>
  </si>
  <si>
    <r>
      <t>Zona da Mata</t>
    </r>
    <r>
      <rPr>
        <sz val="9"/>
        <rFont val="Arial"/>
        <family val="2"/>
      </rPr>
      <t xml:space="preserve"> - Jequitinhonha, Mucuri, Rio Doce, Central e Norte</t>
    </r>
  </si>
  <si>
    <t xml:space="preserve">SUCOS </t>
  </si>
  <si>
    <t>BEBIDAS</t>
  </si>
  <si>
    <t xml:space="preserve">Cotação Mensal dos Preços de Cafés Recebidos pelos produtores  </t>
  </si>
  <si>
    <t>*2012</t>
  </si>
  <si>
    <t>* Estimativas</t>
  </si>
  <si>
    <t xml:space="preserve">Indicadores de Desempenho da Cafeicultura Brasileira - 2002 a 2013  </t>
  </si>
  <si>
    <t>Safra Produção Final - 2012 - 2011 - 2010</t>
  </si>
  <si>
    <t>Previsão de Safra - 2013</t>
  </si>
  <si>
    <t>RANKING POR VALORES DE 2013</t>
  </si>
  <si>
    <t>(13/12)</t>
  </si>
  <si>
    <t xml:space="preserve">CAFÉ - BENEFICIADO     </t>
  </si>
  <si>
    <t xml:space="preserve">SAFRA  2013           </t>
  </si>
  <si>
    <t xml:space="preserve">  PREVISÃO INICIAL DE PRODUÇÃO</t>
  </si>
  <si>
    <t>Janeiro - 2013</t>
  </si>
  <si>
    <t>INFER.</t>
  </si>
  <si>
    <t>SUPER.</t>
  </si>
  <si>
    <t>Sul e Centro-Oeste</t>
  </si>
  <si>
    <t>Triângulo, Alto Paranaiba e Noroeste</t>
  </si>
  <si>
    <t xml:space="preserve">Zona da Mata, Rio Doce e Central </t>
  </si>
  <si>
    <t>Norte, Jequitinhonha e Mucuri</t>
  </si>
  <si>
    <t>CAFÉ - Média Mensal dos Preços Recebidos pelos Produtores - 2012/2013</t>
  </si>
  <si>
    <t>ANO 14º.</t>
  </si>
  <si>
    <t>2002 a 2013</t>
  </si>
  <si>
    <t>(1) 2013 com base no 1º Levantamento de Safra da CONAB - Janeiro/13</t>
  </si>
  <si>
    <t>(3) 2013 - Estimativa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</si>
  <si>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</si>
  <si>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</si>
  <si>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</si>
  <si>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</si>
  <si>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</si>
  <si>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</si>
  <si>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</si>
  <si>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</si>
  <si>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</si>
  <si>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</si>
  <si>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</si>
  <si>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</si>
  <si>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</si>
  <si>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</si>
  <si>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</si>
  <si>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</si>
  <si>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</si>
  <si>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</si>
  <si>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ESLOVENIA,REP </t>
  </si>
  <si>
    <t xml:space="preserve">  UCRANIA </t>
  </si>
  <si>
    <t xml:space="preserve">  ARGENTINA </t>
  </si>
  <si>
    <t xml:space="preserve">  INDONESIA </t>
  </si>
  <si>
    <t xml:space="preserve">  PAISES BAIXOS </t>
  </si>
  <si>
    <t xml:space="preserve">  ARABIA SAUDITA </t>
  </si>
  <si>
    <t xml:space="preserve">  ROMENIA </t>
  </si>
  <si>
    <t xml:space="preserve">  HUNGRIA </t>
  </si>
  <si>
    <t xml:space="preserve">  CHILE </t>
  </si>
  <si>
    <t xml:space="preserve">  PARAGUAI </t>
  </si>
  <si>
    <t xml:space="preserve">  BAHAMAS </t>
  </si>
  <si>
    <t xml:space="preserve">  URUGUAI </t>
  </si>
  <si>
    <t xml:space="preserve">  GUINE EQUATORIAL </t>
  </si>
  <si>
    <t xml:space="preserve">  BOLIVIA </t>
  </si>
  <si>
    <t xml:space="preserve">  PANAMA </t>
  </si>
  <si>
    <t xml:space="preserve">  GEORGIA,REPDA </t>
  </si>
  <si>
    <t xml:space="preserve">  ANGOLA </t>
  </si>
  <si>
    <t xml:space="preserve">  CHINA </t>
  </si>
  <si>
    <t xml:space="preserve">  MEXICO </t>
  </si>
  <si>
    <t>Fax:         (61) 3322-0337</t>
  </si>
  <si>
    <t xml:space="preserve">   OUTROS</t>
  </si>
  <si>
    <t xml:space="preserve"> - Março/2013 - </t>
  </si>
  <si>
    <t>Jan a Mar/2013</t>
  </si>
  <si>
    <t>Jan a Mar/2012</t>
  </si>
  <si>
    <t>Jan a Mar/13</t>
  </si>
  <si>
    <t>Jan a Mar/12</t>
  </si>
  <si>
    <t>(*) A partir de 2013, o Plano Orçamentário de Pesquisa foi centralizado na Unidade Orçamentária da Embrapa.</t>
  </si>
  <si>
    <r>
      <t xml:space="preserve">5.3. Pesquisa Cafeeira </t>
    </r>
    <r>
      <rPr>
        <b/>
        <i/>
        <sz val="10"/>
        <rFont val="Arial"/>
        <family val="2"/>
      </rPr>
      <t>(*)</t>
    </r>
  </si>
  <si>
    <t>Ministro: ANTÔNIO EUSTÁQUIO ANDRADE FERREIRA</t>
  </si>
  <si>
    <t>(2) 2013 - Janeiro a Março</t>
  </si>
  <si>
    <t xml:space="preserve">(4) 2013 - Janeiro a Fevereiro </t>
  </si>
  <si>
    <t xml:space="preserve">  MALASIA </t>
  </si>
  <si>
    <t xml:space="preserve">  PORTUGAL </t>
  </si>
  <si>
    <t xml:space="preserve">  TAIWAN FORMOSA 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</si>
</sst>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[$-416]dddd\,\ d&quot; de &quot;mmmm&quot; de &quot;yyyy"/>
    <numFmt numFmtId="177" formatCode="&quot;R$ &quot;#,##0_);\(&quot;R$ &quot;#,##0\)"/>
    <numFmt numFmtId="178" formatCode="&quot;R$ &quot;#,##0_);[Red]\(&quot;R$ &quot;#,##0\)"/>
    <numFmt numFmtId="179" formatCode="&quot;R$ &quot;#,##0.00_);\(&quot;R$ &quot;#,##0.00\)"/>
    <numFmt numFmtId="180" formatCode="&quot;R$ &quot;#,##0.00_);[Red]\(&quot;R$ &quot;#,##0.00\)"/>
    <numFmt numFmtId="181" formatCode="_(&quot;R$&quot;* #,##0_);_(&quot;R$&quot;* \(#,##0\);_(&quot;R$&quot;* &quot;-&quot;_);_(@_)"/>
    <numFmt numFmtId="182" formatCode="_(&quot;R$&quot;* #,##0.00_);_(&quot;R$&quot;* \(#,##0.00\);_(&quot;R$&quot;* &quot;-&quot;??_);_(@_)"/>
    <numFmt numFmtId="183" formatCode="#,##0.0"/>
    <numFmt numFmtId="184" formatCode="_(* #,##0.00_);_(* \(#,##0.00\);_(* \-??_);_(@_)"/>
    <numFmt numFmtId="185" formatCode="mm/yy"/>
    <numFmt numFmtId="186" formatCode="_(* #,##0.0_);_(* \(#,##0.0\);_(* \-??_);_(@_)"/>
    <numFmt numFmtId="187" formatCode="_(* #,##0.0000000_);_(* \(#,##0.0000000\);_(* \-_);_(@_)"/>
    <numFmt numFmtId="188" formatCode="_(* #,##0_);_(* \(#,##0\);_(* \-??_);_(@_)"/>
    <numFmt numFmtId="189" formatCode="_(* #,##0.0_);_(* \(#,##0.0\);_(* \-?_);_(@_)"/>
    <numFmt numFmtId="190" formatCode="_(* #,##0.00_);_(* \(#,##0.00\);_(* \-?_);_(@_)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0.0000000"/>
    <numFmt numFmtId="196" formatCode="0.000000"/>
    <numFmt numFmtId="197" formatCode="_(* #,##0.000_);_(* \(#,##0.000\);_(* \-?_);_(@_)"/>
    <numFmt numFmtId="198" formatCode="_(* #,##0.0000_);_(* \(#,##0.0000\);_(* \-?_);_(@_)"/>
    <numFmt numFmtId="199" formatCode="_(* #,##0.000_);_(* \(#,##0.000\);_(* &quot;-&quot;??_);_(@_)"/>
    <numFmt numFmtId="200" formatCode="_(* #,##0.0000_);_(* \(#,##0.0000\);_(* &quot;-&quot;??_);_(@_)"/>
    <numFmt numFmtId="201" formatCode="_(&quot;Cr$&quot;* #,##0_);_(&quot;Cr$&quot;* \(#,##0\);_(&quot;Cr$&quot;* &quot;-&quot;_);_(@_)"/>
    <numFmt numFmtId="202" formatCode="_(&quot;Cr$&quot;* #,##0.00_);_(&quot;Cr$&quot;* \(#,##0.00\);_(&quot;Cr$&quot;* &quot;-&quot;??_);_(@_)"/>
  </numFmts>
  <fonts count="7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Copperplate Gothic Bold"/>
      <family val="0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0"/>
      <name val="Arial"/>
      <family val="2"/>
    </font>
    <font>
      <b/>
      <i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7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9" borderId="0" applyNumberFormat="0" applyBorder="0" applyAlignment="0" applyProtection="0"/>
    <xf numFmtId="0" fontId="43" fillId="15" borderId="1" applyNumberFormat="0" applyAlignment="0" applyProtection="0"/>
    <xf numFmtId="0" fontId="43" fillId="15" borderId="1" applyNumberFormat="0" applyAlignment="0" applyProtection="0"/>
    <xf numFmtId="0" fontId="43" fillId="15" borderId="1" applyNumberFormat="0" applyAlignment="0" applyProtection="0"/>
    <xf numFmtId="0" fontId="43" fillId="8" borderId="1" applyNumberFormat="0" applyAlignment="0" applyProtection="0"/>
    <xf numFmtId="0" fontId="44" fillId="24" borderId="2" applyNumberFormat="0" applyAlignment="0" applyProtection="0"/>
    <xf numFmtId="0" fontId="44" fillId="24" borderId="2" applyNumberForma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0" fillId="0" borderId="4" applyNumberFormat="0" applyFill="0" applyAlignment="0" applyProtection="0"/>
    <xf numFmtId="0" fontId="44" fillId="24" borderId="2" applyNumberFormat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6" fillId="26" borderId="1" applyNumberFormat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5" borderId="0" applyNumberFormat="0" applyBorder="0" applyAlignment="0" applyProtection="0"/>
    <xf numFmtId="0" fontId="46" fillId="7" borderId="1" applyNumberFormat="0" applyAlignment="0" applyProtection="0"/>
    <xf numFmtId="0" fontId="45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62" fillId="26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40" fillId="10" borderId="8" applyNumberFormat="0" applyFont="0" applyAlignment="0" applyProtection="0"/>
    <xf numFmtId="0" fontId="49" fillId="15" borderId="9" applyNumberFormat="0" applyAlignment="0" applyProtection="0"/>
    <xf numFmtId="9" fontId="0" fillId="0" borderId="0" applyFont="0" applyFill="0" applyBorder="0" applyAlignment="0" applyProtection="0"/>
    <xf numFmtId="0" fontId="49" fillId="15" borderId="9" applyNumberFormat="0" applyAlignment="0" applyProtection="0"/>
    <xf numFmtId="0" fontId="49" fillId="15" borderId="9" applyNumberFormat="0" applyAlignment="0" applyProtection="0"/>
    <xf numFmtId="0" fontId="49" fillId="8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64" fillId="0" borderId="10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65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66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3" applyNumberFormat="0" applyFill="0" applyAlignment="0" applyProtection="0"/>
    <xf numFmtId="0" fontId="50" fillId="0" borderId="0" applyNumberForma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150">
      <alignment/>
      <protection/>
    </xf>
    <xf numFmtId="0" fontId="23" fillId="4" borderId="0" xfId="150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0" fillId="0" borderId="0" xfId="150" applyFill="1" applyBorder="1" applyAlignment="1">
      <alignment vertical="center"/>
      <protection/>
    </xf>
    <xf numFmtId="0" fontId="0" fillId="0" borderId="0" xfId="150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8" borderId="0" xfId="150" applyFill="1" applyBorder="1" applyAlignment="1">
      <alignment vertical="center"/>
      <protection/>
    </xf>
    <xf numFmtId="0" fontId="23" fillId="8" borderId="0" xfId="150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8" borderId="0" xfId="150" applyFont="1" applyFill="1" applyBorder="1" applyAlignment="1">
      <alignment horizontal="center" vertical="center"/>
      <protection/>
    </xf>
    <xf numFmtId="0" fontId="6" fillId="0" borderId="0" xfId="150" applyFont="1">
      <alignment/>
      <protection/>
    </xf>
    <xf numFmtId="0" fontId="6" fillId="0" borderId="0" xfId="0" applyFont="1" applyFill="1" applyAlignment="1">
      <alignment/>
    </xf>
    <xf numFmtId="169" fontId="4" fillId="0" borderId="0" xfId="163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15" borderId="16" xfId="0" applyFont="1" applyFill="1" applyBorder="1" applyAlignment="1">
      <alignment horizontal="centerContinuous"/>
    </xf>
    <xf numFmtId="0" fontId="0" fillId="15" borderId="0" xfId="0" applyFont="1" applyFill="1" applyBorder="1" applyAlignment="1">
      <alignment/>
    </xf>
    <xf numFmtId="167" fontId="0" fillId="0" borderId="0" xfId="163" applyFont="1" applyAlignment="1">
      <alignment horizontal="center"/>
    </xf>
    <xf numFmtId="0" fontId="0" fillId="10" borderId="17" xfId="0" applyFont="1" applyFill="1" applyBorder="1" applyAlignment="1">
      <alignment/>
    </xf>
    <xf numFmtId="3" fontId="0" fillId="10" borderId="18" xfId="0" applyNumberFormat="1" applyFont="1" applyFill="1" applyBorder="1" applyAlignment="1">
      <alignment horizontal="right"/>
    </xf>
    <xf numFmtId="3" fontId="0" fillId="10" borderId="19" xfId="0" applyNumberFormat="1" applyFont="1" applyFill="1" applyBorder="1" applyAlignment="1">
      <alignment horizontal="right"/>
    </xf>
    <xf numFmtId="167" fontId="0" fillId="10" borderId="20" xfId="163" applyFont="1" applyFill="1" applyBorder="1" applyAlignment="1">
      <alignment horizontal="center"/>
    </xf>
    <xf numFmtId="3" fontId="0" fillId="10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horizontal="right" vertical="center"/>
    </xf>
    <xf numFmtId="3" fontId="1" fillId="4" borderId="34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vertical="center"/>
    </xf>
    <xf numFmtId="4" fontId="8" fillId="4" borderId="17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31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8" fillId="0" borderId="35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8" fillId="4" borderId="36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4" fontId="8" fillId="4" borderId="37" xfId="0" applyNumberFormat="1" applyFont="1" applyFill="1" applyBorder="1" applyAlignment="1">
      <alignment vertical="center"/>
    </xf>
    <xf numFmtId="4" fontId="8" fillId="4" borderId="3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169" fontId="0" fillId="0" borderId="17" xfId="163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15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15" borderId="32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69" fontId="0" fillId="0" borderId="40" xfId="163" applyNumberFormat="1" applyFont="1" applyFill="1" applyBorder="1" applyAlignment="1">
      <alignment/>
    </xf>
    <xf numFmtId="167" fontId="0" fillId="0" borderId="41" xfId="163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169" fontId="0" fillId="0" borderId="42" xfId="163" applyNumberFormat="1" applyFont="1" applyFill="1" applyBorder="1" applyAlignment="1">
      <alignment/>
    </xf>
    <xf numFmtId="167" fontId="0" fillId="0" borderId="43" xfId="163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7" fontId="0" fillId="0" borderId="31" xfId="163" applyNumberFormat="1" applyFont="1" applyFill="1" applyBorder="1" applyAlignment="1">
      <alignment/>
    </xf>
    <xf numFmtId="169" fontId="0" fillId="0" borderId="45" xfId="163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7" fontId="0" fillId="10" borderId="19" xfId="163" applyFont="1" applyFill="1" applyBorder="1" applyAlignment="1">
      <alignment horizontal="center"/>
    </xf>
    <xf numFmtId="3" fontId="0" fillId="10" borderId="22" xfId="0" applyNumberFormat="1" applyFont="1" applyFill="1" applyBorder="1" applyAlignment="1">
      <alignment horizontal="right"/>
    </xf>
    <xf numFmtId="3" fontId="0" fillId="10" borderId="45" xfId="0" applyNumberFormat="1" applyFont="1" applyFill="1" applyBorder="1" applyAlignment="1">
      <alignment horizontal="right"/>
    </xf>
    <xf numFmtId="0" fontId="0" fillId="15" borderId="45" xfId="0" applyFont="1" applyFill="1" applyBorder="1" applyAlignment="1">
      <alignment horizontal="centerContinuous"/>
    </xf>
    <xf numFmtId="167" fontId="0" fillId="10" borderId="31" xfId="163" applyFont="1" applyFill="1" applyBorder="1" applyAlignment="1">
      <alignment horizontal="center"/>
    </xf>
    <xf numFmtId="167" fontId="0" fillId="10" borderId="41" xfId="163" applyFont="1" applyFill="1" applyBorder="1" applyAlignment="1">
      <alignment horizontal="center"/>
    </xf>
    <xf numFmtId="3" fontId="0" fillId="10" borderId="4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9" fontId="0" fillId="0" borderId="42" xfId="163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15" borderId="17" xfId="0" applyNumberFormat="1" applyFont="1" applyFill="1" applyBorder="1" applyAlignment="1">
      <alignment horizontal="center"/>
    </xf>
    <xf numFmtId="3" fontId="4" fillId="15" borderId="17" xfId="0" applyNumberFormat="1" applyFont="1" applyFill="1" applyBorder="1" applyAlignment="1">
      <alignment horizontal="center"/>
    </xf>
    <xf numFmtId="2" fontId="4" fillId="15" borderId="17" xfId="0" applyNumberFormat="1" applyFont="1" applyFill="1" applyBorder="1" applyAlignment="1">
      <alignment horizontal="center"/>
    </xf>
    <xf numFmtId="167" fontId="0" fillId="8" borderId="17" xfId="163" applyNumberFormat="1" applyFont="1" applyFill="1" applyBorder="1" applyAlignment="1" quotePrefix="1">
      <alignment horizontal="right"/>
    </xf>
    <xf numFmtId="4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right" vertical="top" wrapText="1"/>
    </xf>
    <xf numFmtId="167" fontId="4" fillId="7" borderId="17" xfId="163" applyNumberFormat="1" applyFont="1" applyFill="1" applyBorder="1" applyAlignment="1" quotePrefix="1">
      <alignment horizontal="right"/>
    </xf>
    <xf numFmtId="4" fontId="4" fillId="7" borderId="17" xfId="0" applyNumberFormat="1" applyFont="1" applyFill="1" applyBorder="1" applyAlignment="1">
      <alignment/>
    </xf>
    <xf numFmtId="3" fontId="4" fillId="15" borderId="20" xfId="0" applyNumberFormat="1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3" fontId="4" fillId="15" borderId="31" xfId="0" applyNumberFormat="1" applyFont="1" applyFill="1" applyBorder="1" applyAlignment="1">
      <alignment horizontal="center"/>
    </xf>
    <xf numFmtId="3" fontId="4" fillId="15" borderId="32" xfId="0" applyNumberFormat="1" applyFont="1" applyFill="1" applyBorder="1" applyAlignment="1">
      <alignment horizontal="center"/>
    </xf>
    <xf numFmtId="2" fontId="4" fillId="15" borderId="32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/>
    </xf>
    <xf numFmtId="169" fontId="0" fillId="8" borderId="17" xfId="163" applyNumberFormat="1" applyFont="1" applyFill="1" applyBorder="1" applyAlignment="1">
      <alignment/>
    </xf>
    <xf numFmtId="169" fontId="0" fillId="8" borderId="17" xfId="163" applyNumberFormat="1" applyFont="1" applyFill="1" applyBorder="1" applyAlignment="1" quotePrefix="1">
      <alignment horizontal="right"/>
    </xf>
    <xf numFmtId="1" fontId="0" fillId="8" borderId="17" xfId="163" applyNumberFormat="1" applyFont="1" applyFill="1" applyBorder="1" applyAlignment="1" quotePrefix="1">
      <alignment horizontal="right"/>
    </xf>
    <xf numFmtId="169" fontId="4" fillId="8" borderId="17" xfId="163" applyNumberFormat="1" applyFont="1" applyFill="1" applyBorder="1" applyAlignment="1">
      <alignment/>
    </xf>
    <xf numFmtId="169" fontId="4" fillId="8" borderId="17" xfId="163" applyNumberFormat="1" applyFont="1" applyFill="1" applyBorder="1" applyAlignment="1" quotePrefix="1">
      <alignment horizontal="right"/>
    </xf>
    <xf numFmtId="4" fontId="4" fillId="0" borderId="17" xfId="0" applyNumberFormat="1" applyFont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/>
    </xf>
    <xf numFmtId="169" fontId="4" fillId="7" borderId="20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8" borderId="17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15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4" fillId="7" borderId="18" xfId="0" applyNumberFormat="1" applyFont="1" applyFill="1" applyBorder="1" applyAlignment="1">
      <alignment horizontal="centerContinuous"/>
    </xf>
    <xf numFmtId="2" fontId="4" fillId="7" borderId="19" xfId="0" applyNumberFormat="1" applyFont="1" applyFill="1" applyBorder="1" applyAlignment="1">
      <alignment horizontal="centerContinuous"/>
    </xf>
    <xf numFmtId="2" fontId="4" fillId="7" borderId="20" xfId="0" applyNumberFormat="1" applyFont="1" applyFill="1" applyBorder="1" applyAlignment="1">
      <alignment horizontal="centerContinuous"/>
    </xf>
    <xf numFmtId="0" fontId="0" fillId="10" borderId="45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3" fillId="0" borderId="21" xfId="0" applyFont="1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42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0" fontId="32" fillId="9" borderId="19" xfId="0" applyFont="1" applyFill="1" applyBorder="1" applyAlignment="1">
      <alignment/>
    </xf>
    <xf numFmtId="0" fontId="32" fillId="9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9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2" fillId="0" borderId="4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9" borderId="0" xfId="0" applyFont="1" applyFill="1" applyAlignment="1">
      <alignment/>
    </xf>
    <xf numFmtId="1" fontId="32" fillId="9" borderId="18" xfId="0" applyNumberFormat="1" applyFont="1" applyFill="1" applyBorder="1" applyAlignment="1">
      <alignment horizontal="center"/>
    </xf>
    <xf numFmtId="3" fontId="32" fillId="9" borderId="17" xfId="0" applyNumberFormat="1" applyFont="1" applyFill="1" applyBorder="1" applyAlignment="1">
      <alignment horizontal="center"/>
    </xf>
    <xf numFmtId="3" fontId="32" fillId="9" borderId="18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2" fillId="9" borderId="22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9" borderId="41" xfId="0" applyFont="1" applyFill="1" applyBorder="1" applyAlignment="1">
      <alignment/>
    </xf>
    <xf numFmtId="168" fontId="32" fillId="0" borderId="42" xfId="0" applyNumberFormat="1" applyFont="1" applyFill="1" applyBorder="1" applyAlignment="1">
      <alignment horizontal="center"/>
    </xf>
    <xf numFmtId="168" fontId="32" fillId="0" borderId="44" xfId="0" applyNumberFormat="1" applyFont="1" applyFill="1" applyBorder="1" applyAlignment="1">
      <alignment horizontal="center"/>
    </xf>
    <xf numFmtId="168" fontId="32" fillId="0" borderId="40" xfId="0" applyNumberFormat="1" applyFont="1" applyBorder="1" applyAlignment="1">
      <alignment horizontal="center"/>
    </xf>
    <xf numFmtId="168" fontId="32" fillId="0" borderId="16" xfId="0" applyNumberFormat="1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4" xfId="0" applyNumberFormat="1" applyFont="1" applyBorder="1" applyAlignment="1">
      <alignment horizontal="center"/>
    </xf>
    <xf numFmtId="168" fontId="32" fillId="0" borderId="18" xfId="0" applyNumberFormat="1" applyFont="1" applyBorder="1" applyAlignment="1">
      <alignment horizontal="center"/>
    </xf>
    <xf numFmtId="168" fontId="32" fillId="0" borderId="17" xfId="0" applyNumberFormat="1" applyFont="1" applyBorder="1" applyAlignment="1">
      <alignment horizontal="center"/>
    </xf>
    <xf numFmtId="168" fontId="32" fillId="9" borderId="42" xfId="0" applyNumberFormat="1" applyFont="1" applyFill="1" applyBorder="1" applyAlignment="1">
      <alignment horizontal="center"/>
    </xf>
    <xf numFmtId="168" fontId="32" fillId="9" borderId="44" xfId="0" applyNumberFormat="1" applyFont="1" applyFill="1" applyBorder="1" applyAlignment="1">
      <alignment horizontal="center"/>
    </xf>
    <xf numFmtId="168" fontId="32" fillId="9" borderId="18" xfId="0" applyNumberFormat="1" applyFont="1" applyFill="1" applyBorder="1" applyAlignment="1">
      <alignment horizontal="center"/>
    </xf>
    <xf numFmtId="168" fontId="32" fillId="9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2" fillId="9" borderId="29" xfId="0" applyFont="1" applyFill="1" applyBorder="1" applyAlignment="1">
      <alignment/>
    </xf>
    <xf numFmtId="168" fontId="32" fillId="9" borderId="45" xfId="0" applyNumberFormat="1" applyFont="1" applyFill="1" applyBorder="1" applyAlignment="1">
      <alignment horizontal="center"/>
    </xf>
    <xf numFmtId="168" fontId="32" fillId="9" borderId="32" xfId="0" applyNumberFormat="1" applyFont="1" applyFill="1" applyBorder="1" applyAlignment="1">
      <alignment horizontal="center"/>
    </xf>
    <xf numFmtId="0" fontId="32" fillId="0" borderId="0" xfId="150" applyFont="1" applyFill="1" applyBorder="1" applyAlignment="1">
      <alignment horizontal="center" vertical="center"/>
      <protection/>
    </xf>
    <xf numFmtId="0" fontId="34" fillId="0" borderId="0" xfId="150" applyFont="1" applyFill="1" applyBorder="1" applyAlignment="1">
      <alignment horizontal="center" vertical="center"/>
      <protection/>
    </xf>
    <xf numFmtId="2" fontId="32" fillId="0" borderId="4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4" fillId="0" borderId="0" xfId="152" applyFont="1" applyBorder="1" applyAlignment="1">
      <alignment vertical="center"/>
      <protection/>
    </xf>
    <xf numFmtId="0" fontId="0" fillId="0" borderId="0" xfId="150" applyFont="1" applyFill="1" applyBorder="1" applyAlignment="1">
      <alignment vertical="center"/>
      <protection/>
    </xf>
    <xf numFmtId="0" fontId="0" fillId="27" borderId="0" xfId="150" applyFont="1" applyFill="1" applyBorder="1" applyAlignment="1">
      <alignment vertical="center"/>
      <protection/>
    </xf>
    <xf numFmtId="0" fontId="37" fillId="28" borderId="0" xfId="0" applyFont="1" applyFill="1" applyBorder="1" applyAlignment="1">
      <alignment horizontal="center" vertical="center"/>
    </xf>
    <xf numFmtId="0" fontId="0" fillId="8" borderId="0" xfId="150" applyFont="1" applyFill="1" applyBorder="1" applyAlignment="1">
      <alignment vertical="center"/>
      <protection/>
    </xf>
    <xf numFmtId="0" fontId="6" fillId="0" borderId="0" xfId="150" applyFont="1" applyBorder="1">
      <alignment/>
      <protection/>
    </xf>
    <xf numFmtId="0" fontId="32" fillId="9" borderId="45" xfId="0" applyFont="1" applyFill="1" applyBorder="1" applyAlignment="1">
      <alignment horizontal="center"/>
    </xf>
    <xf numFmtId="0" fontId="32" fillId="9" borderId="32" xfId="0" applyFont="1" applyFill="1" applyBorder="1" applyAlignment="1">
      <alignment horizontal="center"/>
    </xf>
    <xf numFmtId="0" fontId="32" fillId="9" borderId="20" xfId="0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3" fontId="32" fillId="0" borderId="17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8" borderId="0" xfId="154" applyFont="1" applyFill="1" applyBorder="1">
      <alignment/>
      <protection/>
    </xf>
    <xf numFmtId="0" fontId="1" fillId="0" borderId="0" xfId="153" applyFont="1" applyAlignment="1">
      <alignment vertical="center"/>
      <protection/>
    </xf>
    <xf numFmtId="171" fontId="1" fillId="8" borderId="0" xfId="154" applyNumberFormat="1" applyFont="1" applyFill="1" applyBorder="1">
      <alignment/>
      <protection/>
    </xf>
    <xf numFmtId="2" fontId="3" fillId="0" borderId="0" xfId="154" applyNumberFormat="1" applyFont="1" applyAlignment="1">
      <alignment horizontal="left"/>
      <protection/>
    </xf>
    <xf numFmtId="2" fontId="2" fillId="0" borderId="0" xfId="154" applyNumberFormat="1" applyFont="1" applyAlignment="1">
      <alignment horizontal="left"/>
      <protection/>
    </xf>
    <xf numFmtId="0" fontId="2" fillId="0" borderId="0" xfId="149" applyFont="1" applyAlignment="1">
      <alignment vertical="center"/>
      <protection/>
    </xf>
    <xf numFmtId="0" fontId="2" fillId="0" borderId="0" xfId="154" applyFont="1" applyAlignment="1">
      <alignment vertical="center"/>
      <protection/>
    </xf>
    <xf numFmtId="0" fontId="3" fillId="0" borderId="0" xfId="154" applyFont="1">
      <alignment/>
      <protection/>
    </xf>
    <xf numFmtId="0" fontId="2" fillId="0" borderId="0" xfId="154" applyFont="1">
      <alignment/>
      <protection/>
    </xf>
    <xf numFmtId="0" fontId="2" fillId="0" borderId="0" xfId="151" applyFont="1" applyAlignment="1">
      <alignment vertical="center"/>
      <protection/>
    </xf>
    <xf numFmtId="0" fontId="2" fillId="0" borderId="0" xfId="154" applyFont="1" applyAlignment="1">
      <alignment horizontal="center" vertical="center"/>
      <protection/>
    </xf>
    <xf numFmtId="49" fontId="2" fillId="0" borderId="0" xfId="154" applyNumberFormat="1" applyFont="1" applyAlignment="1">
      <alignment vertical="center"/>
      <protection/>
    </xf>
    <xf numFmtId="0" fontId="3" fillId="0" borderId="0" xfId="154" applyFont="1" applyAlignment="1">
      <alignment vertical="center"/>
      <protection/>
    </xf>
    <xf numFmtId="0" fontId="3" fillId="8" borderId="0" xfId="154" applyFont="1" applyFill="1" applyBorder="1">
      <alignment/>
      <protection/>
    </xf>
    <xf numFmtId="49" fontId="3" fillId="0" borderId="0" xfId="154" applyNumberFormat="1" applyFont="1" applyAlignment="1">
      <alignment horizontal="center" vertical="center" wrapText="1"/>
      <protection/>
    </xf>
    <xf numFmtId="10" fontId="3" fillId="0" borderId="0" xfId="159" applyNumberFormat="1" applyFont="1" applyAlignment="1">
      <alignment horizontal="right" vertical="center"/>
    </xf>
    <xf numFmtId="171" fontId="3" fillId="8" borderId="0" xfId="154" applyNumberFormat="1" applyFont="1" applyFill="1" applyBorder="1">
      <alignment/>
      <protection/>
    </xf>
    <xf numFmtId="49" fontId="3" fillId="0" borderId="0" xfId="154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1" fontId="3" fillId="0" borderId="0" xfId="154" applyNumberFormat="1" applyFont="1" applyFill="1" applyAlignment="1">
      <alignment horizontal="right" vertical="center"/>
      <protection/>
    </xf>
    <xf numFmtId="170" fontId="1" fillId="8" borderId="0" xfId="154" applyNumberFormat="1" applyFont="1" applyFill="1" applyBorder="1">
      <alignment/>
      <protection/>
    </xf>
    <xf numFmtId="165" fontId="0" fillId="0" borderId="17" xfId="163" applyNumberFormat="1" applyFont="1" applyBorder="1" applyAlignment="1">
      <alignment horizontal="right" vertical="center"/>
    </xf>
    <xf numFmtId="165" fontId="0" fillId="0" borderId="17" xfId="16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63" applyNumberFormat="1" applyFont="1" applyAlignment="1">
      <alignment vertical="center"/>
    </xf>
    <xf numFmtId="172" fontId="4" fillId="0" borderId="0" xfId="163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63" applyNumberFormat="1" applyFont="1" applyBorder="1" applyAlignment="1">
      <alignment vertical="center"/>
    </xf>
    <xf numFmtId="165" fontId="12" fillId="0" borderId="0" xfId="163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3" fontId="4" fillId="0" borderId="46" xfId="163" applyNumberFormat="1" applyFont="1" applyFill="1" applyBorder="1" applyAlignment="1" applyProtection="1">
      <alignment horizontal="right" vertical="center"/>
      <protection/>
    </xf>
    <xf numFmtId="173" fontId="4" fillId="8" borderId="47" xfId="163" applyNumberFormat="1" applyFont="1" applyFill="1" applyBorder="1" applyAlignment="1" applyProtection="1">
      <alignment horizontal="right" vertical="center"/>
      <protection/>
    </xf>
    <xf numFmtId="165" fontId="4" fillId="0" borderId="48" xfId="163" applyNumberFormat="1" applyFont="1" applyBorder="1" applyAlignment="1">
      <alignment horizontal="right" vertical="center"/>
    </xf>
    <xf numFmtId="173" fontId="4" fillId="0" borderId="49" xfId="163" applyNumberFormat="1" applyFont="1" applyFill="1" applyBorder="1" applyAlignment="1" applyProtection="1">
      <alignment horizontal="right" vertical="center"/>
      <protection/>
    </xf>
    <xf numFmtId="173" fontId="0" fillId="0" borderId="46" xfId="163" applyNumberFormat="1" applyFont="1" applyFill="1" applyBorder="1" applyAlignment="1" applyProtection="1">
      <alignment horizontal="right" vertical="center"/>
      <protection/>
    </xf>
    <xf numFmtId="165" fontId="0" fillId="0" borderId="48" xfId="163" applyNumberFormat="1" applyFont="1" applyBorder="1" applyAlignment="1">
      <alignment vertical="center"/>
    </xf>
    <xf numFmtId="165" fontId="0" fillId="0" borderId="48" xfId="163" applyNumberFormat="1" applyFont="1" applyBorder="1" applyAlignment="1">
      <alignment horizontal="right" vertical="center"/>
    </xf>
    <xf numFmtId="165" fontId="4" fillId="0" borderId="50" xfId="163" applyNumberFormat="1" applyFont="1" applyBorder="1" applyAlignment="1">
      <alignment horizontal="right" vertical="center"/>
    </xf>
    <xf numFmtId="169" fontId="3" fillId="8" borderId="0" xfId="154" applyNumberFormat="1" applyFont="1" applyFill="1" applyBorder="1">
      <alignment/>
      <protection/>
    </xf>
    <xf numFmtId="175" fontId="3" fillId="8" borderId="0" xfId="154" applyNumberFormat="1" applyFont="1" applyFill="1" applyBorder="1">
      <alignment/>
      <protection/>
    </xf>
    <xf numFmtId="168" fontId="32" fillId="9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73" fontId="0" fillId="0" borderId="46" xfId="163" applyNumberFormat="1" applyFont="1" applyFill="1" applyBorder="1" applyAlignment="1" applyProtection="1">
      <alignment vertical="center"/>
      <protection/>
    </xf>
    <xf numFmtId="173" fontId="0" fillId="29" borderId="47" xfId="163" applyNumberFormat="1" applyFont="1" applyFill="1" applyBorder="1" applyAlignment="1" applyProtection="1">
      <alignment horizontal="right" vertical="center"/>
      <protection/>
    </xf>
    <xf numFmtId="173" fontId="0" fillId="8" borderId="47" xfId="163" applyNumberFormat="1" applyFont="1" applyFill="1" applyBorder="1" applyAlignment="1" applyProtection="1">
      <alignment horizontal="right" vertical="center"/>
      <protection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173" fontId="0" fillId="0" borderId="53" xfId="163" applyNumberFormat="1" applyFont="1" applyFill="1" applyBorder="1" applyAlignment="1" applyProtection="1">
      <alignment horizontal="right" vertical="center"/>
      <protection/>
    </xf>
    <xf numFmtId="173" fontId="0" fillId="8" borderId="54" xfId="163" applyNumberFormat="1" applyFont="1" applyFill="1" applyBorder="1" applyAlignment="1" applyProtection="1">
      <alignment horizontal="left" vertical="center"/>
      <protection/>
    </xf>
    <xf numFmtId="173" fontId="0" fillId="8" borderId="54" xfId="163" applyNumberFormat="1" applyFont="1" applyFill="1" applyBorder="1" applyAlignment="1" applyProtection="1">
      <alignment vertical="center"/>
      <protection/>
    </xf>
    <xf numFmtId="173" fontId="4" fillId="0" borderId="53" xfId="163" applyNumberFormat="1" applyFont="1" applyFill="1" applyBorder="1" applyAlignment="1" applyProtection="1">
      <alignment horizontal="right" vertical="center"/>
      <protection/>
    </xf>
    <xf numFmtId="173" fontId="4" fillId="8" borderId="54" xfId="163" applyNumberFormat="1" applyFont="1" applyFill="1" applyBorder="1" applyAlignment="1" applyProtection="1">
      <alignment horizontal="right" vertical="center"/>
      <protection/>
    </xf>
    <xf numFmtId="173" fontId="4" fillId="0" borderId="55" xfId="163" applyNumberFormat="1" applyFont="1" applyFill="1" applyBorder="1" applyAlignment="1" applyProtection="1">
      <alignment horizontal="right" vertical="center"/>
      <protection/>
    </xf>
    <xf numFmtId="173" fontId="0" fillId="8" borderId="54" xfId="163" applyNumberFormat="1" applyFont="1" applyFill="1" applyBorder="1" applyAlignment="1" applyProtection="1">
      <alignment horizontal="right" vertical="center"/>
      <protection/>
    </xf>
    <xf numFmtId="165" fontId="4" fillId="0" borderId="56" xfId="163" applyNumberFormat="1" applyFont="1" applyBorder="1" applyAlignment="1">
      <alignment horizontal="right" vertical="center"/>
    </xf>
    <xf numFmtId="165" fontId="4" fillId="0" borderId="57" xfId="163" applyNumberFormat="1" applyFont="1" applyBorder="1" applyAlignment="1">
      <alignment horizontal="right" vertical="center"/>
    </xf>
    <xf numFmtId="165" fontId="4" fillId="0" borderId="58" xfId="163" applyNumberFormat="1" applyFont="1" applyBorder="1" applyAlignment="1">
      <alignment horizontal="right" vertical="center"/>
    </xf>
    <xf numFmtId="165" fontId="4" fillId="0" borderId="59" xfId="163" applyNumberFormat="1" applyFont="1" applyBorder="1" applyAlignment="1">
      <alignment horizontal="right" vertical="center"/>
    </xf>
    <xf numFmtId="0" fontId="0" fillId="4" borderId="60" xfId="0" applyFont="1" applyFill="1" applyBorder="1" applyAlignment="1">
      <alignment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0" fillId="0" borderId="64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/>
    </xf>
    <xf numFmtId="165" fontId="0" fillId="0" borderId="56" xfId="163" applyNumberFormat="1" applyFont="1" applyBorder="1" applyAlignment="1">
      <alignment horizontal="right" vertical="center"/>
    </xf>
    <xf numFmtId="165" fontId="4" fillId="0" borderId="56" xfId="163" applyNumberFormat="1" applyFont="1" applyBorder="1" applyAlignment="1">
      <alignment vertical="center"/>
    </xf>
    <xf numFmtId="165" fontId="0" fillId="0" borderId="64" xfId="163" applyNumberFormat="1" applyFont="1" applyBorder="1" applyAlignment="1">
      <alignment vertical="center"/>
    </xf>
    <xf numFmtId="165" fontId="0" fillId="0" borderId="56" xfId="163" applyNumberFormat="1" applyFont="1" applyBorder="1" applyAlignment="1">
      <alignment vertical="center"/>
    </xf>
    <xf numFmtId="165" fontId="4" fillId="0" borderId="58" xfId="163" applyNumberFormat="1" applyFont="1" applyBorder="1" applyAlignment="1">
      <alignment vertical="center"/>
    </xf>
    <xf numFmtId="169" fontId="4" fillId="0" borderId="66" xfId="163" applyNumberFormat="1" applyFont="1" applyBorder="1" applyAlignment="1">
      <alignment horizontal="center" vertical="center"/>
    </xf>
    <xf numFmtId="169" fontId="0" fillId="0" borderId="66" xfId="163" applyNumberFormat="1" applyFont="1" applyBorder="1" applyAlignment="1">
      <alignment horizontal="center" vertical="center"/>
    </xf>
    <xf numFmtId="4" fontId="4" fillId="0" borderId="67" xfId="163" applyNumberFormat="1" applyFont="1" applyBorder="1" applyAlignment="1">
      <alignment horizontal="center" vertical="center"/>
    </xf>
    <xf numFmtId="4" fontId="4" fillId="0" borderId="68" xfId="163" applyNumberFormat="1" applyFont="1" applyBorder="1" applyAlignment="1">
      <alignment horizontal="center" vertical="center"/>
    </xf>
    <xf numFmtId="169" fontId="0" fillId="0" borderId="17" xfId="163" applyNumberFormat="1" applyFont="1" applyBorder="1" applyAlignment="1">
      <alignment horizontal="left"/>
    </xf>
    <xf numFmtId="2" fontId="32" fillId="0" borderId="16" xfId="0" applyNumberFormat="1" applyFont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27" fillId="4" borderId="0" xfId="150" applyFont="1" applyFill="1" applyBorder="1" applyAlignment="1">
      <alignment horizontal="center" vertical="center"/>
      <protection/>
    </xf>
    <xf numFmtId="0" fontId="27" fillId="0" borderId="0" xfId="150" applyFont="1" applyFill="1" applyBorder="1" applyAlignment="1">
      <alignment horizontal="center" vertical="center"/>
      <protection/>
    </xf>
    <xf numFmtId="0" fontId="6" fillId="0" borderId="0" xfId="150" applyFont="1">
      <alignment/>
      <protection/>
    </xf>
    <xf numFmtId="173" fontId="4" fillId="0" borderId="48" xfId="163" applyNumberFormat="1" applyFont="1" applyFill="1" applyBorder="1" applyAlignment="1" applyProtection="1">
      <alignment horizontal="right" vertical="center"/>
      <protection/>
    </xf>
    <xf numFmtId="169" fontId="4" fillId="0" borderId="69" xfId="163" applyNumberFormat="1" applyFont="1" applyBorder="1" applyAlignment="1">
      <alignment horizontal="center" vertical="center"/>
    </xf>
    <xf numFmtId="0" fontId="0" fillId="4" borderId="70" xfId="0" applyFont="1" applyFill="1" applyBorder="1" applyAlignment="1">
      <alignment vertical="center"/>
    </xf>
    <xf numFmtId="0" fontId="4" fillId="4" borderId="71" xfId="0" applyFont="1" applyFill="1" applyBorder="1" applyAlignment="1">
      <alignment horizontal="center" vertical="center"/>
    </xf>
    <xf numFmtId="16" fontId="4" fillId="4" borderId="32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" fontId="4" fillId="4" borderId="33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165" fontId="4" fillId="0" borderId="73" xfId="163" applyNumberFormat="1" applyFont="1" applyBorder="1" applyAlignment="1">
      <alignment horizontal="right" vertical="center"/>
    </xf>
    <xf numFmtId="165" fontId="4" fillId="0" borderId="74" xfId="163" applyNumberFormat="1" applyFont="1" applyBorder="1" applyAlignment="1">
      <alignment horizontal="right" vertical="center"/>
    </xf>
    <xf numFmtId="165" fontId="4" fillId="0" borderId="75" xfId="163" applyNumberFormat="1" applyFont="1" applyBorder="1" applyAlignment="1">
      <alignment horizontal="right" vertical="center"/>
    </xf>
    <xf numFmtId="4" fontId="4" fillId="0" borderId="76" xfId="163" applyNumberFormat="1" applyFont="1" applyBorder="1" applyAlignment="1">
      <alignment horizontal="center" vertical="center"/>
    </xf>
    <xf numFmtId="4" fontId="4" fillId="0" borderId="77" xfId="163" applyNumberFormat="1" applyFont="1" applyBorder="1" applyAlignment="1">
      <alignment horizontal="center" vertical="center"/>
    </xf>
    <xf numFmtId="4" fontId="4" fillId="0" borderId="78" xfId="163" applyNumberFormat="1" applyFont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3" fontId="4" fillId="4" borderId="80" xfId="0" applyNumberFormat="1" applyFont="1" applyFill="1" applyBorder="1" applyAlignment="1">
      <alignment horizontal="right" vertical="center"/>
    </xf>
    <xf numFmtId="3" fontId="4" fillId="4" borderId="37" xfId="0" applyNumberFormat="1" applyFont="1" applyFill="1" applyBorder="1" applyAlignment="1">
      <alignment horizontal="right" vertical="center"/>
    </xf>
    <xf numFmtId="3" fontId="4" fillId="4" borderId="38" xfId="0" applyNumberFormat="1" applyFont="1" applyFill="1" applyBorder="1" applyAlignment="1">
      <alignment horizontal="right" vertical="center"/>
    </xf>
    <xf numFmtId="3" fontId="4" fillId="4" borderId="79" xfId="0" applyNumberFormat="1" applyFont="1" applyFill="1" applyBorder="1" applyAlignment="1">
      <alignment horizontal="right" vertical="center"/>
    </xf>
    <xf numFmtId="3" fontId="4" fillId="4" borderId="81" xfId="0" applyNumberFormat="1" applyFont="1" applyFill="1" applyBorder="1" applyAlignment="1">
      <alignment horizontal="right" vertical="center"/>
    </xf>
    <xf numFmtId="4" fontId="4" fillId="4" borderId="82" xfId="163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3" fillId="0" borderId="6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15" borderId="42" xfId="0" applyNumberFormat="1" applyFont="1" applyFill="1" applyBorder="1" applyAlignment="1">
      <alignment horizontal="centerContinuous"/>
    </xf>
    <xf numFmtId="2" fontId="2" fillId="15" borderId="43" xfId="0" applyNumberFormat="1" applyFont="1" applyFill="1" applyBorder="1" applyAlignment="1">
      <alignment horizontal="centerContinuous"/>
    </xf>
    <xf numFmtId="0" fontId="2" fillId="15" borderId="42" xfId="0" applyFont="1" applyFill="1" applyBorder="1" applyAlignment="1">
      <alignment horizontal="centerContinuous"/>
    </xf>
    <xf numFmtId="0" fontId="2" fillId="15" borderId="43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15" borderId="41" xfId="0" applyNumberFormat="1" applyFont="1" applyFill="1" applyBorder="1" applyAlignment="1">
      <alignment horizontal="center"/>
    </xf>
    <xf numFmtId="0" fontId="3" fillId="15" borderId="42" xfId="0" applyFont="1" applyFill="1" applyBorder="1" applyAlignment="1">
      <alignment/>
    </xf>
    <xf numFmtId="0" fontId="3" fillId="15" borderId="45" xfId="0" applyFont="1" applyFill="1" applyBorder="1" applyAlignment="1">
      <alignment/>
    </xf>
    <xf numFmtId="2" fontId="2" fillId="15" borderId="0" xfId="0" applyNumberFormat="1" applyFont="1" applyFill="1" applyBorder="1" applyAlignment="1">
      <alignment horizontal="centerContinuous"/>
    </xf>
    <xf numFmtId="1" fontId="2" fillId="15" borderId="4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Continuous"/>
    </xf>
    <xf numFmtId="16" fontId="4" fillId="4" borderId="17" xfId="0" applyNumberFormat="1" applyFont="1" applyFill="1" applyBorder="1" applyAlignment="1">
      <alignment horizontal="center" vertical="center"/>
    </xf>
    <xf numFmtId="165" fontId="4" fillId="0" borderId="17" xfId="163" applyNumberFormat="1" applyFont="1" applyBorder="1" applyAlignment="1">
      <alignment horizontal="right" vertical="center"/>
    </xf>
    <xf numFmtId="173" fontId="0" fillId="0" borderId="17" xfId="163" applyNumberFormat="1" applyFont="1" applyFill="1" applyBorder="1" applyAlignment="1" applyProtection="1">
      <alignment horizontal="right" vertical="center"/>
      <protection/>
    </xf>
    <xf numFmtId="173" fontId="0" fillId="0" borderId="17" xfId="163" applyNumberFormat="1" applyFont="1" applyFill="1" applyBorder="1" applyAlignment="1" applyProtection="1">
      <alignment vertical="center"/>
      <protection/>
    </xf>
    <xf numFmtId="173" fontId="0" fillId="29" borderId="17" xfId="163" applyNumberFormat="1" applyFont="1" applyFill="1" applyBorder="1" applyAlignment="1" applyProtection="1">
      <alignment horizontal="right" vertical="center"/>
      <protection/>
    </xf>
    <xf numFmtId="173" fontId="0" fillId="8" borderId="17" xfId="163" applyNumberFormat="1" applyFont="1" applyFill="1" applyBorder="1" applyAlignment="1" applyProtection="1">
      <alignment horizontal="right" vertical="center"/>
      <protection/>
    </xf>
    <xf numFmtId="173" fontId="4" fillId="0" borderId="17" xfId="163" applyNumberFormat="1" applyFont="1" applyFill="1" applyBorder="1" applyAlignment="1" applyProtection="1">
      <alignment horizontal="right" vertical="center"/>
      <protection/>
    </xf>
    <xf numFmtId="173" fontId="4" fillId="8" borderId="17" xfId="163" applyNumberFormat="1" applyFont="1" applyFill="1" applyBorder="1" applyAlignment="1" applyProtection="1">
      <alignment horizontal="right" vertical="center"/>
      <protection/>
    </xf>
    <xf numFmtId="49" fontId="58" fillId="4" borderId="18" xfId="153" applyNumberFormat="1" applyFont="1" applyFill="1" applyBorder="1" applyAlignment="1">
      <alignment horizontal="center" vertical="center" wrapText="1"/>
      <protection/>
    </xf>
    <xf numFmtId="49" fontId="58" fillId="4" borderId="17" xfId="153" applyNumberFormat="1" applyFont="1" applyFill="1" applyBorder="1" applyAlignment="1">
      <alignment horizontal="center" vertical="center" wrapText="1"/>
      <protection/>
    </xf>
    <xf numFmtId="49" fontId="59" fillId="0" borderId="0" xfId="154" applyNumberFormat="1" applyFont="1" applyFill="1" applyAlignment="1">
      <alignment horizontal="left" vertical="center" indent="1"/>
      <protection/>
    </xf>
    <xf numFmtId="169" fontId="59" fillId="0" borderId="0" xfId="163" applyNumberFormat="1" applyFont="1" applyAlignment="1">
      <alignment/>
    </xf>
    <xf numFmtId="170" fontId="59" fillId="0" borderId="0" xfId="159" applyNumberFormat="1" applyFont="1" applyFill="1" applyAlignment="1">
      <alignment horizontal="right" vertical="center"/>
    </xf>
    <xf numFmtId="49" fontId="58" fillId="0" borderId="0" xfId="154" applyNumberFormat="1" applyFont="1" applyFill="1" applyAlignment="1">
      <alignment horizontal="left" vertical="center" indent="1"/>
      <protection/>
    </xf>
    <xf numFmtId="171" fontId="58" fillId="0" borderId="0" xfId="154" applyNumberFormat="1" applyFont="1" applyFill="1" applyAlignment="1">
      <alignment horizontal="right" vertical="center"/>
      <protection/>
    </xf>
    <xf numFmtId="170" fontId="58" fillId="0" borderId="0" xfId="159" applyNumberFormat="1" applyFont="1" applyFill="1" applyAlignment="1">
      <alignment horizontal="right" vertical="center"/>
    </xf>
    <xf numFmtId="49" fontId="60" fillId="4" borderId="17" xfId="154" applyNumberFormat="1" applyFont="1" applyFill="1" applyBorder="1" applyAlignment="1">
      <alignment horizontal="left" vertical="center" indent="1"/>
      <protection/>
    </xf>
    <xf numFmtId="171" fontId="60" fillId="4" borderId="17" xfId="154" applyNumberFormat="1" applyFont="1" applyFill="1" applyBorder="1" applyAlignment="1">
      <alignment vertical="center"/>
      <protection/>
    </xf>
    <xf numFmtId="170" fontId="58" fillId="4" borderId="17" xfId="159" applyNumberFormat="1" applyFont="1" applyFill="1" applyBorder="1" applyAlignment="1">
      <alignment horizontal="right" vertical="center"/>
    </xf>
    <xf numFmtId="0" fontId="59" fillId="8" borderId="0" xfId="154" applyFont="1" applyFill="1" applyBorder="1">
      <alignment/>
      <protection/>
    </xf>
    <xf numFmtId="0" fontId="4" fillId="4" borderId="34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4" fontId="0" fillId="0" borderId="68" xfId="163" applyNumberFormat="1" applyFont="1" applyBorder="1" applyAlignment="1">
      <alignment horizontal="center" vertical="center"/>
    </xf>
    <xf numFmtId="16" fontId="4" fillId="4" borderId="34" xfId="0" applyNumberFormat="1" applyFont="1" applyFill="1" applyBorder="1" applyAlignment="1">
      <alignment horizontal="center" vertical="center"/>
    </xf>
    <xf numFmtId="165" fontId="4" fillId="0" borderId="83" xfId="163" applyNumberFormat="1" applyFont="1" applyBorder="1" applyAlignment="1">
      <alignment horizontal="right" vertical="center"/>
    </xf>
    <xf numFmtId="165" fontId="4" fillId="0" borderId="34" xfId="163" applyNumberFormat="1" applyFont="1" applyBorder="1" applyAlignment="1">
      <alignment horizontal="right" vertical="center"/>
    </xf>
    <xf numFmtId="173" fontId="0" fillId="0" borderId="83" xfId="163" applyNumberFormat="1" applyFont="1" applyFill="1" applyBorder="1" applyAlignment="1" applyProtection="1">
      <alignment horizontal="right" vertical="center"/>
      <protection/>
    </xf>
    <xf numFmtId="173" fontId="0" fillId="8" borderId="34" xfId="163" applyNumberFormat="1" applyFont="1" applyFill="1" applyBorder="1" applyAlignment="1" applyProtection="1">
      <alignment horizontal="left" vertical="center"/>
      <protection/>
    </xf>
    <xf numFmtId="173" fontId="0" fillId="8" borderId="34" xfId="163" applyNumberFormat="1" applyFont="1" applyFill="1" applyBorder="1" applyAlignment="1" applyProtection="1">
      <alignment vertical="center"/>
      <protection/>
    </xf>
    <xf numFmtId="173" fontId="4" fillId="0" borderId="83" xfId="163" applyNumberFormat="1" applyFont="1" applyFill="1" applyBorder="1" applyAlignment="1" applyProtection="1">
      <alignment horizontal="right" vertical="center"/>
      <protection/>
    </xf>
    <xf numFmtId="173" fontId="4" fillId="8" borderId="34" xfId="163" applyNumberFormat="1" applyFont="1" applyFill="1" applyBorder="1" applyAlignment="1" applyProtection="1">
      <alignment horizontal="right" vertical="center"/>
      <protection/>
    </xf>
    <xf numFmtId="173" fontId="4" fillId="0" borderId="34" xfId="163" applyNumberFormat="1" applyFont="1" applyFill="1" applyBorder="1" applyAlignment="1" applyProtection="1">
      <alignment horizontal="right" vertical="center"/>
      <protection/>
    </xf>
    <xf numFmtId="173" fontId="0" fillId="8" borderId="34" xfId="163" applyNumberFormat="1" applyFont="1" applyFill="1" applyBorder="1" applyAlignment="1" applyProtection="1">
      <alignment horizontal="right" vertical="center"/>
      <protection/>
    </xf>
    <xf numFmtId="0" fontId="0" fillId="4" borderId="85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 vertical="center"/>
    </xf>
    <xf numFmtId="0" fontId="0" fillId="0" borderId="68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/>
    </xf>
    <xf numFmtId="0" fontId="4" fillId="4" borderId="82" xfId="0" applyFont="1" applyFill="1" applyBorder="1" applyAlignment="1">
      <alignment horizontal="center" vertical="center"/>
    </xf>
    <xf numFmtId="165" fontId="0" fillId="0" borderId="83" xfId="163" applyNumberFormat="1" applyFont="1" applyBorder="1" applyAlignment="1">
      <alignment horizontal="right" vertical="center"/>
    </xf>
    <xf numFmtId="169" fontId="0" fillId="0" borderId="34" xfId="163" applyNumberFormat="1" applyFont="1" applyBorder="1" applyAlignment="1">
      <alignment horizontal="right" vertical="center"/>
    </xf>
    <xf numFmtId="165" fontId="4" fillId="0" borderId="83" xfId="163" applyNumberFormat="1" applyFont="1" applyBorder="1" applyAlignment="1">
      <alignment vertical="center"/>
    </xf>
    <xf numFmtId="169" fontId="4" fillId="0" borderId="34" xfId="163" applyNumberFormat="1" applyFont="1" applyBorder="1" applyAlignment="1">
      <alignment horizontal="center" vertical="center"/>
    </xf>
    <xf numFmtId="165" fontId="0" fillId="0" borderId="83" xfId="163" applyNumberFormat="1" applyFont="1" applyBorder="1" applyAlignment="1">
      <alignment vertical="center"/>
    </xf>
    <xf numFmtId="2" fontId="32" fillId="9" borderId="18" xfId="0" applyNumberFormat="1" applyFont="1" applyFill="1" applyBorder="1" applyAlignment="1">
      <alignment horizontal="center"/>
    </xf>
    <xf numFmtId="2" fontId="32" fillId="9" borderId="17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" fontId="4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horizontal="left" vertical="center"/>
      <protection/>
    </xf>
    <xf numFmtId="169" fontId="0" fillId="0" borderId="17" xfId="163" applyNumberFormat="1" applyFont="1" applyBorder="1" applyAlignment="1">
      <alignment horizontal="right" vertical="center"/>
    </xf>
    <xf numFmtId="4" fontId="0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vertical="center"/>
      <protection/>
    </xf>
    <xf numFmtId="165" fontId="4" fillId="0" borderId="17" xfId="163" applyNumberFormat="1" applyFont="1" applyBorder="1" applyAlignment="1">
      <alignment vertical="center"/>
    </xf>
    <xf numFmtId="169" fontId="4" fillId="0" borderId="17" xfId="163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3" fontId="4" fillId="4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17" xfId="163" applyNumberFormat="1" applyFont="1" applyBorder="1" applyAlignment="1">
      <alignment horizontal="left" vertical="center"/>
    </xf>
    <xf numFmtId="169" fontId="0" fillId="0" borderId="17" xfId="163" applyNumberFormat="1" applyFont="1" applyBorder="1" applyAlignment="1">
      <alignment horizontal="center" vertical="center"/>
    </xf>
    <xf numFmtId="167" fontId="0" fillId="8" borderId="17" xfId="163" applyNumberFormat="1" applyFont="1" applyFill="1" applyBorder="1" applyAlignment="1" quotePrefix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4" fillId="7" borderId="17" xfId="0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4" fontId="4" fillId="4" borderId="20" xfId="163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4" fillId="26" borderId="0" xfId="0" applyFont="1" applyFill="1" applyAlignment="1">
      <alignment/>
    </xf>
    <xf numFmtId="0" fontId="0" fillId="0" borderId="0" xfId="148" applyFont="1" applyAlignment="1">
      <alignment vertical="center"/>
      <protection/>
    </xf>
    <xf numFmtId="0" fontId="0" fillId="30" borderId="21" xfId="148" applyFont="1" applyFill="1" applyBorder="1" applyAlignment="1">
      <alignment vertical="center"/>
      <protection/>
    </xf>
    <xf numFmtId="0" fontId="12" fillId="30" borderId="86" xfId="148" applyFont="1" applyFill="1" applyBorder="1" applyAlignment="1">
      <alignment horizontal="center" vertical="center"/>
      <protection/>
    </xf>
    <xf numFmtId="0" fontId="12" fillId="30" borderId="21" xfId="148" applyFont="1" applyFill="1" applyBorder="1" applyAlignment="1">
      <alignment horizontal="center" vertical="center"/>
      <protection/>
    </xf>
    <xf numFmtId="0" fontId="12" fillId="30" borderId="0" xfId="148" applyFont="1" applyFill="1" applyBorder="1" applyAlignment="1">
      <alignment horizontal="center" vertical="center"/>
      <protection/>
    </xf>
    <xf numFmtId="0" fontId="12" fillId="30" borderId="87" xfId="148" applyFont="1" applyFill="1" applyBorder="1" applyAlignment="1">
      <alignment horizontal="center" vertical="center"/>
      <protection/>
    </xf>
    <xf numFmtId="0" fontId="12" fillId="30" borderId="88" xfId="148" applyFont="1" applyFill="1" applyBorder="1" applyAlignment="1">
      <alignment horizontal="center" vertical="center"/>
      <protection/>
    </xf>
    <xf numFmtId="0" fontId="0" fillId="30" borderId="22" xfId="148" applyFont="1" applyFill="1" applyBorder="1" applyAlignment="1">
      <alignment vertical="center"/>
      <protection/>
    </xf>
    <xf numFmtId="0" fontId="4" fillId="30" borderId="89" xfId="148" applyFont="1" applyFill="1" applyBorder="1" applyAlignment="1">
      <alignment horizontal="center" vertical="center"/>
      <protection/>
    </xf>
    <xf numFmtId="16" fontId="4" fillId="30" borderId="89" xfId="148" applyNumberFormat="1" applyFont="1" applyFill="1" applyBorder="1" applyAlignment="1">
      <alignment horizontal="center" vertical="center"/>
      <protection/>
    </xf>
    <xf numFmtId="0" fontId="4" fillId="30" borderId="90" xfId="148" applyFont="1" applyFill="1" applyBorder="1" applyAlignment="1">
      <alignment horizontal="center" vertical="center"/>
      <protection/>
    </xf>
    <xf numFmtId="0" fontId="4" fillId="30" borderId="91" xfId="148" applyFont="1" applyFill="1" applyBorder="1" applyAlignment="1">
      <alignment horizontal="center" vertical="center"/>
      <protection/>
    </xf>
    <xf numFmtId="0" fontId="4" fillId="30" borderId="92" xfId="148" applyFont="1" applyFill="1" applyBorder="1" applyAlignment="1">
      <alignment horizontal="center" vertical="center"/>
      <protection/>
    </xf>
    <xf numFmtId="0" fontId="71" fillId="0" borderId="93" xfId="148" applyFont="1" applyBorder="1" applyAlignment="1">
      <alignment vertical="center"/>
      <protection/>
    </xf>
    <xf numFmtId="3" fontId="71" fillId="29" borderId="94" xfId="167" applyNumberFormat="1" applyFont="1" applyFill="1" applyBorder="1" applyAlignment="1" applyProtection="1">
      <alignment horizontal="right" vertical="center"/>
      <protection/>
    </xf>
    <xf numFmtId="3" fontId="71" fillId="0" borderId="94" xfId="167" applyNumberFormat="1" applyFont="1" applyFill="1" applyBorder="1" applyAlignment="1" applyProtection="1">
      <alignment horizontal="right" vertical="center"/>
      <protection/>
    </xf>
    <xf numFmtId="4" fontId="71" fillId="0" borderId="94" xfId="167" applyNumberFormat="1" applyFont="1" applyFill="1" applyBorder="1" applyAlignment="1" applyProtection="1">
      <alignment horizontal="center" vertical="center"/>
      <protection/>
    </xf>
    <xf numFmtId="4" fontId="71" fillId="0" borderId="95" xfId="148" applyNumberFormat="1" applyFont="1" applyBorder="1" applyAlignment="1">
      <alignment horizontal="center" vertical="center"/>
      <protection/>
    </xf>
    <xf numFmtId="0" fontId="72" fillId="0" borderId="96" xfId="148" applyFont="1" applyBorder="1" applyAlignment="1">
      <alignment horizontal="left" vertical="center" indent="1"/>
      <protection/>
    </xf>
    <xf numFmtId="3" fontId="72" fillId="0" borderId="46" xfId="167" applyNumberFormat="1" applyFont="1" applyFill="1" applyBorder="1" applyAlignment="1" applyProtection="1">
      <alignment horizontal="right" vertical="center"/>
      <protection/>
    </xf>
    <xf numFmtId="3" fontId="72" fillId="0" borderId="46" xfId="167" applyNumberFormat="1" applyFont="1" applyFill="1" applyBorder="1" applyAlignment="1" applyProtection="1">
      <alignment vertical="center"/>
      <protection/>
    </xf>
    <xf numFmtId="3" fontId="72" fillId="29" borderId="46" xfId="167" applyNumberFormat="1" applyFont="1" applyFill="1" applyBorder="1" applyAlignment="1" applyProtection="1">
      <alignment horizontal="left" vertical="center"/>
      <protection/>
    </xf>
    <xf numFmtId="3" fontId="24" fillId="0" borderId="47" xfId="167" applyNumberFormat="1" applyFont="1" applyFill="1" applyBorder="1" applyAlignment="1" applyProtection="1">
      <alignment horizontal="right" vertical="center"/>
      <protection/>
    </xf>
    <xf numFmtId="3" fontId="24" fillId="0" borderId="46" xfId="167" applyNumberFormat="1" applyFont="1" applyFill="1" applyBorder="1" applyAlignment="1" applyProtection="1">
      <alignment vertical="center"/>
      <protection/>
    </xf>
    <xf numFmtId="3" fontId="24" fillId="0" borderId="46" xfId="167" applyNumberFormat="1" applyFont="1" applyFill="1" applyBorder="1" applyAlignment="1" applyProtection="1">
      <alignment horizontal="right" vertical="center"/>
      <protection/>
    </xf>
    <xf numFmtId="4" fontId="24" fillId="0" borderId="46" xfId="167" applyNumberFormat="1" applyFont="1" applyFill="1" applyBorder="1" applyAlignment="1" applyProtection="1">
      <alignment horizontal="center" vertical="center"/>
      <protection/>
    </xf>
    <xf numFmtId="4" fontId="24" fillId="0" borderId="97" xfId="148" applyNumberFormat="1" applyFont="1" applyBorder="1" applyAlignment="1">
      <alignment horizontal="center" vertical="center"/>
      <protection/>
    </xf>
    <xf numFmtId="0" fontId="72" fillId="0" borderId="96" xfId="148" applyFont="1" applyBorder="1" applyAlignment="1">
      <alignment horizontal="left" vertical="center" wrapText="1" indent="1"/>
      <protection/>
    </xf>
    <xf numFmtId="3" fontId="72" fillId="29" borderId="46" xfId="167" applyNumberFormat="1" applyFont="1" applyFill="1" applyBorder="1" applyAlignment="1" applyProtection="1">
      <alignment vertical="center"/>
      <protection/>
    </xf>
    <xf numFmtId="3" fontId="24" fillId="0" borderId="46" xfId="167" applyNumberFormat="1" applyFont="1" applyFill="1" applyBorder="1" applyAlignment="1" applyProtection="1">
      <alignment horizontal="center" vertical="center"/>
      <protection/>
    </xf>
    <xf numFmtId="3" fontId="72" fillId="29" borderId="47" xfId="167" applyNumberFormat="1" applyFont="1" applyFill="1" applyBorder="1" applyAlignment="1" applyProtection="1">
      <alignment vertical="center"/>
      <protection/>
    </xf>
    <xf numFmtId="0" fontId="71" fillId="0" borderId="96" xfId="148" applyFont="1" applyBorder="1" applyAlignment="1">
      <alignment vertical="center"/>
      <protection/>
    </xf>
    <xf numFmtId="3" fontId="22" fillId="0" borderId="46" xfId="167" applyNumberFormat="1" applyFont="1" applyFill="1" applyBorder="1" applyAlignment="1" applyProtection="1">
      <alignment horizontal="right" vertical="center"/>
      <protection/>
    </xf>
    <xf numFmtId="3" fontId="22" fillId="29" borderId="47" xfId="167" applyNumberFormat="1" applyFont="1" applyFill="1" applyBorder="1" applyAlignment="1" applyProtection="1">
      <alignment horizontal="right" vertical="center"/>
      <protection/>
    </xf>
    <xf numFmtId="3" fontId="22" fillId="29" borderId="46" xfId="167" applyNumberFormat="1" applyFont="1" applyFill="1" applyBorder="1" applyAlignment="1" applyProtection="1">
      <alignment horizontal="right" vertical="center"/>
      <protection/>
    </xf>
    <xf numFmtId="3" fontId="71" fillId="0" borderId="47" xfId="167" applyNumberFormat="1" applyFont="1" applyFill="1" applyBorder="1" applyAlignment="1" applyProtection="1">
      <alignment vertical="center"/>
      <protection/>
    </xf>
    <xf numFmtId="3" fontId="71" fillId="0" borderId="46" xfId="167" applyNumberFormat="1" applyFont="1" applyFill="1" applyBorder="1" applyAlignment="1" applyProtection="1">
      <alignment horizontal="right" vertical="center"/>
      <protection/>
    </xf>
    <xf numFmtId="3" fontId="71" fillId="0" borderId="46" xfId="167" applyNumberFormat="1" applyFont="1" applyFill="1" applyBorder="1" applyAlignment="1" applyProtection="1">
      <alignment horizontal="center" vertical="center"/>
      <protection/>
    </xf>
    <xf numFmtId="4" fontId="71" fillId="0" borderId="46" xfId="167" applyNumberFormat="1" applyFont="1" applyFill="1" applyBorder="1" applyAlignment="1" applyProtection="1">
      <alignment horizontal="center" vertical="center"/>
      <protection/>
    </xf>
    <xf numFmtId="4" fontId="71" fillId="0" borderId="97" xfId="148" applyNumberFormat="1" applyFont="1" applyBorder="1" applyAlignment="1">
      <alignment horizontal="center" vertical="center"/>
      <protection/>
    </xf>
    <xf numFmtId="0" fontId="12" fillId="0" borderId="96" xfId="148" applyFont="1" applyBorder="1" applyAlignment="1">
      <alignment vertical="center"/>
      <protection/>
    </xf>
    <xf numFmtId="3" fontId="10" fillId="0" borderId="46" xfId="167" applyNumberFormat="1" applyFont="1" applyFill="1" applyBorder="1" applyAlignment="1" applyProtection="1">
      <alignment horizontal="right" vertical="center"/>
      <protection/>
    </xf>
    <xf numFmtId="3" fontId="10" fillId="29" borderId="47" xfId="167" applyNumberFormat="1" applyFont="1" applyFill="1" applyBorder="1" applyAlignment="1" applyProtection="1">
      <alignment horizontal="right" vertical="center"/>
      <protection/>
    </xf>
    <xf numFmtId="3" fontId="10" fillId="29" borderId="46" xfId="167" applyNumberFormat="1" applyFont="1" applyFill="1" applyBorder="1" applyAlignment="1" applyProtection="1">
      <alignment horizontal="right" vertical="center"/>
      <protection/>
    </xf>
    <xf numFmtId="3" fontId="10" fillId="0" borderId="47" xfId="167" applyNumberFormat="1" applyFont="1" applyFill="1" applyBorder="1" applyAlignment="1" applyProtection="1">
      <alignment vertical="center"/>
      <protection/>
    </xf>
    <xf numFmtId="4" fontId="10" fillId="0" borderId="46" xfId="167" applyNumberFormat="1" applyFont="1" applyFill="1" applyBorder="1" applyAlignment="1" applyProtection="1">
      <alignment horizontal="center" vertical="center"/>
      <protection/>
    </xf>
    <xf numFmtId="4" fontId="10" fillId="0" borderId="97" xfId="148" applyNumberFormat="1" applyFont="1" applyBorder="1" applyAlignment="1">
      <alignment horizontal="center" vertical="center"/>
      <protection/>
    </xf>
    <xf numFmtId="3" fontId="22" fillId="0" borderId="47" xfId="167" applyNumberFormat="1" applyFont="1" applyFill="1" applyBorder="1" applyAlignment="1" applyProtection="1">
      <alignment vertical="center"/>
      <protection/>
    </xf>
    <xf numFmtId="4" fontId="22" fillId="0" borderId="46" xfId="167" applyNumberFormat="1" applyFont="1" applyFill="1" applyBorder="1" applyAlignment="1" applyProtection="1">
      <alignment horizontal="center" vertical="center"/>
      <protection/>
    </xf>
    <xf numFmtId="4" fontId="22" fillId="0" borderId="97" xfId="148" applyNumberFormat="1" applyFont="1" applyBorder="1" applyAlignment="1">
      <alignment horizontal="center" vertical="center"/>
      <protection/>
    </xf>
    <xf numFmtId="3" fontId="22" fillId="0" borderId="97" xfId="167" applyNumberFormat="1" applyFont="1" applyFill="1" applyBorder="1" applyAlignment="1" applyProtection="1">
      <alignment horizontal="right" vertical="center"/>
      <protection/>
    </xf>
    <xf numFmtId="0" fontId="11" fillId="0" borderId="96" xfId="148" applyFont="1" applyBorder="1" applyAlignment="1">
      <alignment horizontal="left" vertical="center"/>
      <protection/>
    </xf>
    <xf numFmtId="3" fontId="11" fillId="0" borderId="46" xfId="167" applyNumberFormat="1" applyFont="1" applyFill="1" applyBorder="1" applyAlignment="1" applyProtection="1">
      <alignment horizontal="right" vertical="center"/>
      <protection/>
    </xf>
    <xf numFmtId="3" fontId="11" fillId="29" borderId="46" xfId="167" applyNumberFormat="1" applyFont="1" applyFill="1" applyBorder="1" applyAlignment="1" applyProtection="1">
      <alignment horizontal="right" vertical="center"/>
      <protection/>
    </xf>
    <xf numFmtId="3" fontId="6" fillId="0" borderId="96" xfId="167" applyNumberFormat="1" applyFont="1" applyFill="1" applyBorder="1" applyAlignment="1" applyProtection="1">
      <alignment vertical="center"/>
      <protection/>
    </xf>
    <xf numFmtId="3" fontId="6" fillId="0" borderId="46" xfId="167" applyNumberFormat="1" applyFont="1" applyFill="1" applyBorder="1" applyAlignment="1" applyProtection="1">
      <alignment vertical="center"/>
      <protection/>
    </xf>
    <xf numFmtId="3" fontId="6" fillId="0" borderId="46" xfId="167" applyNumberFormat="1" applyFont="1" applyFill="1" applyBorder="1" applyAlignment="1" applyProtection="1">
      <alignment horizontal="right" vertical="center"/>
      <protection/>
    </xf>
    <xf numFmtId="4" fontId="6" fillId="0" borderId="46" xfId="167" applyNumberFormat="1" applyFont="1" applyFill="1" applyBorder="1" applyAlignment="1" applyProtection="1">
      <alignment horizontal="center" vertical="center"/>
      <protection/>
    </xf>
    <xf numFmtId="4" fontId="6" fillId="0" borderId="97" xfId="148" applyNumberFormat="1" applyFont="1" applyBorder="1" applyAlignment="1">
      <alignment horizontal="center" vertical="center"/>
      <protection/>
    </xf>
    <xf numFmtId="0" fontId="72" fillId="0" borderId="96" xfId="148" applyFont="1" applyBorder="1" applyAlignment="1">
      <alignment horizontal="left" vertical="center" wrapText="1"/>
      <protection/>
    </xf>
    <xf numFmtId="3" fontId="72" fillId="29" borderId="46" xfId="167" applyNumberFormat="1" applyFont="1" applyFill="1" applyBorder="1" applyAlignment="1" applyProtection="1">
      <alignment horizontal="right" vertical="center"/>
      <protection/>
    </xf>
    <xf numFmtId="3" fontId="24" fillId="0" borderId="96" xfId="167" applyNumberFormat="1" applyFont="1" applyFill="1" applyBorder="1" applyAlignment="1" applyProtection="1">
      <alignment vertical="center"/>
      <protection/>
    </xf>
    <xf numFmtId="3" fontId="73" fillId="0" borderId="46" xfId="167" applyNumberFormat="1" applyFont="1" applyFill="1" applyBorder="1" applyAlignment="1" applyProtection="1">
      <alignment horizontal="right" vertical="center"/>
      <protection/>
    </xf>
    <xf numFmtId="3" fontId="24" fillId="0" borderId="47" xfId="167" applyNumberFormat="1" applyFont="1" applyFill="1" applyBorder="1" applyAlignment="1" applyProtection="1">
      <alignment vertical="center"/>
      <protection/>
    </xf>
    <xf numFmtId="0" fontId="71" fillId="0" borderId="98" xfId="148" applyFont="1" applyBorder="1" applyAlignment="1">
      <alignment horizontal="left" vertical="center"/>
      <protection/>
    </xf>
    <xf numFmtId="3" fontId="71" fillId="0" borderId="99" xfId="167" applyNumberFormat="1" applyFont="1" applyFill="1" applyBorder="1" applyAlignment="1" applyProtection="1">
      <alignment horizontal="right" vertical="center"/>
      <protection/>
    </xf>
    <xf numFmtId="3" fontId="71" fillId="0" borderId="100" xfId="167" applyNumberFormat="1" applyFont="1" applyFill="1" applyBorder="1" applyAlignment="1" applyProtection="1">
      <alignment horizontal="right" vertical="center"/>
      <protection/>
    </xf>
    <xf numFmtId="3" fontId="71" fillId="0" borderId="101" xfId="167" applyNumberFormat="1" applyFont="1" applyFill="1" applyBorder="1" applyAlignment="1" applyProtection="1">
      <alignment vertical="center"/>
      <protection/>
    </xf>
    <xf numFmtId="4" fontId="71" fillId="0" borderId="100" xfId="167" applyNumberFormat="1" applyFont="1" applyFill="1" applyBorder="1" applyAlignment="1" applyProtection="1">
      <alignment horizontal="center" vertical="center"/>
      <protection/>
    </xf>
    <xf numFmtId="4" fontId="71" fillId="0" borderId="102" xfId="148" applyNumberFormat="1" applyFont="1" applyBorder="1" applyAlignment="1">
      <alignment horizontal="center" vertical="center"/>
      <protection/>
    </xf>
    <xf numFmtId="0" fontId="71" fillId="31" borderId="103" xfId="148" applyFont="1" applyFill="1" applyBorder="1" applyAlignment="1">
      <alignment horizontal="center" vertical="center"/>
      <protection/>
    </xf>
    <xf numFmtId="3" fontId="71" fillId="31" borderId="104" xfId="148" applyNumberFormat="1" applyFont="1" applyFill="1" applyBorder="1" applyAlignment="1">
      <alignment horizontal="right" vertical="center"/>
      <protection/>
    </xf>
    <xf numFmtId="4" fontId="71" fillId="31" borderId="104" xfId="167" applyNumberFormat="1" applyFont="1" applyFill="1" applyBorder="1" applyAlignment="1" applyProtection="1">
      <alignment horizontal="center" vertical="center"/>
      <protection/>
    </xf>
    <xf numFmtId="4" fontId="71" fillId="31" borderId="105" xfId="148" applyNumberFormat="1" applyFont="1" applyFill="1" applyBorder="1" applyAlignment="1">
      <alignment horizontal="center" vertical="center"/>
      <protection/>
    </xf>
    <xf numFmtId="0" fontId="0" fillId="0" borderId="106" xfId="148" applyFont="1" applyBorder="1" applyAlignment="1">
      <alignment vertical="center"/>
      <protection/>
    </xf>
    <xf numFmtId="186" fontId="0" fillId="0" borderId="0" xfId="148" applyNumberFormat="1" applyFont="1" applyAlignment="1">
      <alignment vertical="center"/>
      <protection/>
    </xf>
    <xf numFmtId="0" fontId="4" fillId="0" borderId="0" xfId="148" applyFont="1" applyAlignment="1">
      <alignment vertical="center"/>
      <protection/>
    </xf>
    <xf numFmtId="3" fontId="12" fillId="0" borderId="0" xfId="148" applyNumberFormat="1" applyFont="1" applyAlignment="1">
      <alignment vertical="center"/>
      <protection/>
    </xf>
    <xf numFmtId="4" fontId="12" fillId="0" borderId="0" xfId="148" applyNumberFormat="1" applyFont="1" applyAlignment="1">
      <alignment vertical="center"/>
      <protection/>
    </xf>
    <xf numFmtId="173" fontId="4" fillId="0" borderId="0" xfId="167" applyNumberFormat="1" applyFont="1" applyFill="1" applyBorder="1" applyAlignment="1" applyProtection="1">
      <alignment vertical="center"/>
      <protection/>
    </xf>
    <xf numFmtId="4" fontId="4" fillId="0" borderId="0" xfId="148" applyNumberFormat="1" applyFont="1" applyAlignment="1">
      <alignment vertical="center"/>
      <protection/>
    </xf>
    <xf numFmtId="186" fontId="4" fillId="0" borderId="0" xfId="167" applyNumberFormat="1" applyFont="1" applyFill="1" applyBorder="1" applyAlignment="1" applyProtection="1">
      <alignment vertical="center"/>
      <protection/>
    </xf>
    <xf numFmtId="184" fontId="0" fillId="0" borderId="0" xfId="148" applyNumberFormat="1" applyFont="1" applyBorder="1" applyAlignment="1">
      <alignment vertical="center"/>
      <protection/>
    </xf>
    <xf numFmtId="184" fontId="0" fillId="0" borderId="0" xfId="167" applyFont="1" applyFill="1" applyBorder="1" applyAlignment="1" applyProtection="1">
      <alignment vertical="center"/>
      <protection/>
    </xf>
    <xf numFmtId="0" fontId="0" fillId="0" borderId="0" xfId="148" applyFont="1" applyBorder="1" applyAlignment="1">
      <alignment vertical="center"/>
      <protection/>
    </xf>
    <xf numFmtId="173" fontId="12" fillId="0" borderId="0" xfId="167" applyNumberFormat="1" applyFont="1" applyFill="1" applyBorder="1" applyAlignment="1" applyProtection="1">
      <alignment vertical="center"/>
      <protection/>
    </xf>
    <xf numFmtId="173" fontId="12" fillId="0" borderId="0" xfId="167" applyNumberFormat="1" applyFont="1" applyFill="1" applyBorder="1" applyAlignment="1" applyProtection="1">
      <alignment horizontal="right" vertical="center"/>
      <protection/>
    </xf>
    <xf numFmtId="187" fontId="0" fillId="0" borderId="0" xfId="148" applyNumberFormat="1" applyFont="1" applyBorder="1" applyAlignment="1">
      <alignment vertical="center"/>
      <protection/>
    </xf>
    <xf numFmtId="0" fontId="0" fillId="0" borderId="31" xfId="0" applyFont="1" applyBorder="1" applyAlignment="1">
      <alignment/>
    </xf>
    <xf numFmtId="169" fontId="3" fillId="0" borderId="17" xfId="163" applyNumberFormat="1" applyFont="1" applyBorder="1" applyAlignment="1">
      <alignment horizontal="left"/>
    </xf>
    <xf numFmtId="200" fontId="3" fillId="0" borderId="0" xfId="163" applyNumberFormat="1" applyFont="1" applyAlignment="1">
      <alignment/>
    </xf>
    <xf numFmtId="0" fontId="25" fillId="11" borderId="0" xfId="0" applyFont="1" applyFill="1" applyAlignment="1">
      <alignment horizontal="center"/>
    </xf>
    <xf numFmtId="0" fontId="25" fillId="11" borderId="32" xfId="0" applyFont="1" applyFill="1" applyBorder="1" applyAlignment="1">
      <alignment horizontal="center" vertical="center"/>
    </xf>
    <xf numFmtId="168" fontId="32" fillId="9" borderId="16" xfId="0" applyNumberFormat="1" applyFont="1" applyFill="1" applyBorder="1" applyAlignment="1">
      <alignment horizontal="center" vertical="center"/>
    </xf>
    <xf numFmtId="168" fontId="32" fillId="9" borderId="32" xfId="0" applyNumberFormat="1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107" xfId="0" applyFont="1" applyFill="1" applyBorder="1" applyAlignment="1">
      <alignment horizontal="center" vertical="center"/>
    </xf>
    <xf numFmtId="0" fontId="32" fillId="9" borderId="40" xfId="0" applyFont="1" applyFill="1" applyBorder="1" applyAlignment="1">
      <alignment horizontal="center" vertical="center"/>
    </xf>
    <xf numFmtId="0" fontId="32" fillId="9" borderId="108" xfId="0" applyFont="1" applyFill="1" applyBorder="1" applyAlignment="1">
      <alignment horizontal="center" vertical="center"/>
    </xf>
    <xf numFmtId="0" fontId="12" fillId="0" borderId="14" xfId="150" applyFont="1" applyFill="1" applyBorder="1" applyAlignment="1">
      <alignment horizontal="center" vertical="center"/>
      <protection/>
    </xf>
    <xf numFmtId="0" fontId="27" fillId="4" borderId="0" xfId="150" applyFont="1" applyFill="1" applyBorder="1" applyAlignment="1">
      <alignment horizontal="center" vertical="center"/>
      <protection/>
    </xf>
    <xf numFmtId="0" fontId="32" fillId="0" borderId="0" xfId="150" applyFont="1" applyFill="1" applyBorder="1" applyAlignment="1">
      <alignment horizontal="center" vertical="center"/>
      <protection/>
    </xf>
    <xf numFmtId="0" fontId="36" fillId="28" borderId="0" xfId="0" applyFont="1" applyFill="1" applyBorder="1" applyAlignment="1">
      <alignment horizontal="center" vertical="center"/>
    </xf>
    <xf numFmtId="168" fontId="32" fillId="9" borderId="40" xfId="0" applyNumberFormat="1" applyFont="1" applyFill="1" applyBorder="1" applyAlignment="1">
      <alignment horizontal="center" vertical="center"/>
    </xf>
    <xf numFmtId="168" fontId="32" fillId="9" borderId="45" xfId="0" applyNumberFormat="1" applyFont="1" applyFill="1" applyBorder="1" applyAlignment="1">
      <alignment horizontal="center" vertical="center"/>
    </xf>
    <xf numFmtId="2" fontId="32" fillId="9" borderId="40" xfId="0" applyNumberFormat="1" applyFont="1" applyFill="1" applyBorder="1" applyAlignment="1">
      <alignment horizontal="center" vertical="center"/>
    </xf>
    <xf numFmtId="2" fontId="32" fillId="9" borderId="108" xfId="0" applyNumberFormat="1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9" fillId="0" borderId="15" xfId="139" applyFont="1" applyBorder="1" applyAlignment="1">
      <alignment horizontal="center"/>
    </xf>
    <xf numFmtId="166" fontId="9" fillId="0" borderId="0" xfId="139" applyFont="1" applyBorder="1" applyAlignment="1">
      <alignment horizontal="center"/>
    </xf>
    <xf numFmtId="166" fontId="9" fillId="0" borderId="14" xfId="139" applyFont="1" applyBorder="1" applyAlignment="1">
      <alignment horizontal="center"/>
    </xf>
    <xf numFmtId="0" fontId="21" fillId="28" borderId="15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12" fillId="0" borderId="15" xfId="150" applyFont="1" applyFill="1" applyBorder="1" applyAlignment="1">
      <alignment horizontal="center" vertical="center"/>
      <protection/>
    </xf>
    <xf numFmtId="0" fontId="12" fillId="0" borderId="0" xfId="15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8" fillId="4" borderId="109" xfId="0" applyFont="1" applyFill="1" applyBorder="1" applyAlignment="1">
      <alignment horizontal="center" vertical="center" wrapText="1"/>
    </xf>
    <xf numFmtId="0" fontId="8" fillId="4" borderId="110" xfId="0" applyFont="1" applyFill="1" applyBorder="1" applyAlignment="1">
      <alignment horizontal="center" vertical="center" wrapText="1"/>
    </xf>
    <xf numFmtId="0" fontId="8" fillId="4" borderId="111" xfId="0" applyFont="1" applyFill="1" applyBorder="1" applyAlignment="1">
      <alignment horizontal="center" vertical="center" wrapText="1"/>
    </xf>
    <xf numFmtId="0" fontId="4" fillId="26" borderId="112" xfId="0" applyFont="1" applyFill="1" applyBorder="1" applyAlignment="1">
      <alignment horizontal="center" vertical="center"/>
    </xf>
    <xf numFmtId="0" fontId="4" fillId="26" borderId="113" xfId="0" applyFont="1" applyFill="1" applyBorder="1" applyAlignment="1">
      <alignment horizontal="center" vertical="center"/>
    </xf>
    <xf numFmtId="0" fontId="4" fillId="26" borderId="114" xfId="0" applyFont="1" applyFill="1" applyBorder="1" applyAlignment="1">
      <alignment horizontal="center" vertical="center"/>
    </xf>
    <xf numFmtId="14" fontId="8" fillId="4" borderId="17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0" borderId="32" xfId="0" applyNumberFormat="1" applyFont="1" applyFill="1" applyBorder="1" applyAlignment="1">
      <alignment vertical="center"/>
    </xf>
    <xf numFmtId="14" fontId="8" fillId="0" borderId="33" xfId="0" applyNumberFormat="1" applyFont="1" applyFill="1" applyBorder="1" applyAlignment="1">
      <alignment vertical="center"/>
    </xf>
    <xf numFmtId="14" fontId="8" fillId="0" borderId="17" xfId="0" applyNumberFormat="1" applyFont="1" applyFill="1" applyBorder="1" applyAlignment="1">
      <alignment vertical="center"/>
    </xf>
    <xf numFmtId="14" fontId="8" fillId="0" borderId="34" xfId="0" applyNumberFormat="1" applyFont="1" applyFill="1" applyBorder="1" applyAlignment="1">
      <alignment vertical="center"/>
    </xf>
    <xf numFmtId="0" fontId="8" fillId="4" borderId="115" xfId="0" applyFont="1" applyFill="1" applyBorder="1" applyAlignment="1">
      <alignment horizontal="center" vertical="center"/>
    </xf>
    <xf numFmtId="0" fontId="8" fillId="4" borderId="116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0" fontId="8" fillId="4" borderId="1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2" fillId="15" borderId="45" xfId="0" applyNumberFormat="1" applyFont="1" applyFill="1" applyBorder="1" applyAlignment="1">
      <alignment horizontal="center"/>
    </xf>
    <xf numFmtId="2" fontId="2" fillId="15" borderId="31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43" xfId="0" applyNumberFormat="1" applyFont="1" applyFill="1" applyBorder="1" applyAlignment="1">
      <alignment horizontal="center"/>
    </xf>
    <xf numFmtId="0" fontId="61" fillId="0" borderId="0" xfId="133" applyFont="1" applyBorder="1" applyAlignment="1">
      <alignment horizontal="left" vertical="center"/>
    </xf>
    <xf numFmtId="49" fontId="58" fillId="4" borderId="40" xfId="153" applyNumberFormat="1" applyFont="1" applyFill="1" applyBorder="1" applyAlignment="1">
      <alignment horizontal="center" vertical="center" wrapText="1"/>
      <protection/>
    </xf>
    <xf numFmtId="49" fontId="58" fillId="4" borderId="45" xfId="153" applyNumberFormat="1" applyFont="1" applyFill="1" applyBorder="1" applyAlignment="1">
      <alignment horizontal="center" vertical="center" wrapText="1"/>
      <protection/>
    </xf>
    <xf numFmtId="49" fontId="2" fillId="4" borderId="18" xfId="153" applyNumberFormat="1" applyFont="1" applyFill="1" applyBorder="1" applyAlignment="1">
      <alignment horizontal="center" vertical="center" wrapText="1"/>
      <protection/>
    </xf>
    <xf numFmtId="49" fontId="2" fillId="4" borderId="19" xfId="153" applyNumberFormat="1" applyFont="1" applyFill="1" applyBorder="1" applyAlignment="1">
      <alignment horizontal="center" vertical="center" wrapText="1"/>
      <protection/>
    </xf>
    <xf numFmtId="49" fontId="58" fillId="4" borderId="21" xfId="153" applyNumberFormat="1" applyFont="1" applyFill="1" applyBorder="1" applyAlignment="1">
      <alignment horizontal="center" vertical="center" wrapText="1"/>
      <protection/>
    </xf>
    <xf numFmtId="49" fontId="58" fillId="4" borderId="41" xfId="153" applyNumberFormat="1" applyFont="1" applyFill="1" applyBorder="1" applyAlignment="1">
      <alignment horizontal="center" vertical="center" wrapText="1"/>
      <protection/>
    </xf>
    <xf numFmtId="49" fontId="58" fillId="4" borderId="22" xfId="153" applyNumberFormat="1" applyFont="1" applyFill="1" applyBorder="1" applyAlignment="1">
      <alignment horizontal="center" vertical="center" wrapText="1"/>
      <protection/>
    </xf>
    <xf numFmtId="49" fontId="58" fillId="4" borderId="31" xfId="1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16" fillId="15" borderId="40" xfId="0" applyFont="1" applyFill="1" applyBorder="1" applyAlignment="1">
      <alignment horizontal="center"/>
    </xf>
    <xf numFmtId="0" fontId="16" fillId="15" borderId="21" xfId="0" applyFont="1" applyFill="1" applyBorder="1" applyAlignment="1">
      <alignment horizontal="center"/>
    </xf>
    <xf numFmtId="0" fontId="16" fillId="15" borderId="4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15" borderId="16" xfId="0" applyFont="1" applyFill="1" applyBorder="1" applyAlignment="1">
      <alignment horizontal="center"/>
    </xf>
    <xf numFmtId="0" fontId="4" fillId="15" borderId="44" xfId="0" applyFont="1" applyFill="1" applyBorder="1" applyAlignment="1">
      <alignment horizontal="center"/>
    </xf>
    <xf numFmtId="17" fontId="4" fillId="15" borderId="20" xfId="0" applyNumberFormat="1" applyFont="1" applyFill="1" applyBorder="1" applyAlignment="1">
      <alignment horizontal="center"/>
    </xf>
    <xf numFmtId="0" fontId="4" fillId="15" borderId="17" xfId="0" applyNumberFormat="1" applyFont="1" applyFill="1" applyBorder="1" applyAlignment="1">
      <alignment horizontal="center"/>
    </xf>
    <xf numFmtId="1" fontId="4" fillId="15" borderId="17" xfId="0" applyNumberFormat="1" applyFont="1" applyFill="1" applyBorder="1" applyAlignment="1">
      <alignment horizontal="center"/>
    </xf>
    <xf numFmtId="17" fontId="4" fillId="15" borderId="18" xfId="0" applyNumberFormat="1" applyFont="1" applyFill="1" applyBorder="1" applyAlignment="1">
      <alignment horizontal="center"/>
    </xf>
    <xf numFmtId="0" fontId="4" fillId="15" borderId="19" xfId="0" applyNumberFormat="1" applyFont="1" applyFill="1" applyBorder="1" applyAlignment="1">
      <alignment horizontal="center"/>
    </xf>
    <xf numFmtId="0" fontId="4" fillId="15" borderId="2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0" fillId="0" borderId="44" xfId="0" applyBorder="1" applyAlignment="1">
      <alignment/>
    </xf>
    <xf numFmtId="17" fontId="4" fillId="15" borderId="17" xfId="0" applyNumberFormat="1" applyFont="1" applyFill="1" applyBorder="1" applyAlignment="1">
      <alignment horizontal="center"/>
    </xf>
    <xf numFmtId="49" fontId="4" fillId="0" borderId="106" xfId="148" applyNumberFormat="1" applyFont="1" applyBorder="1" applyAlignment="1">
      <alignment horizontal="right" vertical="center"/>
      <protection/>
    </xf>
    <xf numFmtId="0" fontId="12" fillId="30" borderId="103" xfId="148" applyFont="1" applyFill="1" applyBorder="1" applyAlignment="1">
      <alignment horizontal="center" vertical="center"/>
      <protection/>
    </xf>
    <xf numFmtId="0" fontId="12" fillId="30" borderId="104" xfId="148" applyFont="1" applyFill="1" applyBorder="1" applyAlignment="1">
      <alignment horizontal="center" vertical="center"/>
      <protection/>
    </xf>
    <xf numFmtId="0" fontId="4" fillId="30" borderId="119" xfId="148" applyFont="1" applyFill="1" applyBorder="1" applyAlignment="1">
      <alignment horizontal="center" vertical="center"/>
      <protection/>
    </xf>
    <xf numFmtId="0" fontId="4" fillId="30" borderId="120" xfId="148" applyFont="1" applyFill="1" applyBorder="1" applyAlignment="1">
      <alignment horizontal="center" vertical="center"/>
      <protection/>
    </xf>
    <xf numFmtId="49" fontId="4" fillId="0" borderId="0" xfId="148" applyNumberFormat="1" applyFont="1" applyBorder="1" applyAlignment="1">
      <alignment horizontal="right" vertical="center"/>
      <protection/>
    </xf>
    <xf numFmtId="3" fontId="32" fillId="0" borderId="0" xfId="148" applyNumberFormat="1" applyFont="1" applyBorder="1" applyAlignment="1">
      <alignment horizontal="center" vertical="center"/>
      <protection/>
    </xf>
    <xf numFmtId="0" fontId="32" fillId="0" borderId="0" xfId="148" applyFont="1" applyBorder="1" applyAlignment="1">
      <alignment horizontal="center" vertical="center"/>
      <protection/>
    </xf>
    <xf numFmtId="0" fontId="12" fillId="30" borderId="121" xfId="148" applyFont="1" applyFill="1" applyBorder="1" applyAlignment="1">
      <alignment horizontal="center" vertical="center"/>
      <protection/>
    </xf>
    <xf numFmtId="0" fontId="12" fillId="30" borderId="122" xfId="148" applyFont="1" applyFill="1" applyBorder="1" applyAlignment="1">
      <alignment horizontal="center" vertical="center"/>
      <protection/>
    </xf>
    <xf numFmtId="0" fontId="12" fillId="30" borderId="105" xfId="148" applyFont="1" applyFill="1" applyBorder="1" applyAlignment="1">
      <alignment horizontal="center" vertical="center"/>
      <protection/>
    </xf>
    <xf numFmtId="0" fontId="12" fillId="30" borderId="123" xfId="148" applyFont="1" applyFill="1" applyBorder="1" applyAlignment="1">
      <alignment horizontal="center" vertical="center"/>
      <protection/>
    </xf>
    <xf numFmtId="0" fontId="4" fillId="4" borderId="1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22" xfId="0" applyNumberFormat="1" applyFont="1" applyBorder="1" applyAlignment="1">
      <alignment horizontal="right" vertical="center"/>
    </xf>
    <xf numFmtId="0" fontId="4" fillId="4" borderId="124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125" xfId="0" applyFont="1" applyFill="1" applyBorder="1" applyAlignment="1">
      <alignment horizontal="center" vertical="center"/>
    </xf>
    <xf numFmtId="0" fontId="4" fillId="4" borderId="12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116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117" xfId="0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116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/>
    </xf>
    <xf numFmtId="169" fontId="4" fillId="7" borderId="20" xfId="163" applyNumberFormat="1" applyFont="1" applyFill="1" applyBorder="1" applyAlignment="1">
      <alignment horizontal="center" vertical="center"/>
    </xf>
    <xf numFmtId="167" fontId="4" fillId="7" borderId="17" xfId="0" applyNumberFormat="1" applyFont="1" applyFill="1" applyBorder="1" applyAlignment="1">
      <alignment horizontal="center" vertical="center"/>
    </xf>
    <xf numFmtId="169" fontId="4" fillId="7" borderId="17" xfId="163" applyNumberFormat="1" applyFont="1" applyFill="1" applyBorder="1" applyAlignment="1">
      <alignment horizontal="center" vertical="center"/>
    </xf>
    <xf numFmtId="167" fontId="4" fillId="7" borderId="32" xfId="0" applyNumberFormat="1" applyFont="1" applyFill="1" applyBorder="1" applyAlignment="1">
      <alignment horizontal="center" vertical="center"/>
    </xf>
    <xf numFmtId="0" fontId="26" fillId="15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 vertical="center"/>
    </xf>
    <xf numFmtId="169" fontId="4" fillId="7" borderId="16" xfId="163" applyNumberFormat="1" applyFont="1" applyFill="1" applyBorder="1" applyAlignment="1">
      <alignment horizontal="center" vertical="center"/>
    </xf>
    <xf numFmtId="169" fontId="4" fillId="7" borderId="32" xfId="163" applyNumberFormat="1" applyFont="1" applyFill="1" applyBorder="1" applyAlignment="1">
      <alignment horizontal="center" vertical="center"/>
    </xf>
    <xf numFmtId="167" fontId="4" fillId="7" borderId="16" xfId="0" applyNumberFormat="1" applyFont="1" applyFill="1" applyBorder="1" applyAlignment="1">
      <alignment horizontal="center" vertical="center"/>
    </xf>
    <xf numFmtId="0" fontId="12" fillId="0" borderId="0" xfId="150" applyFont="1" applyAlignment="1">
      <alignment horizontal="center"/>
      <protection/>
    </xf>
    <xf numFmtId="0" fontId="4" fillId="0" borderId="0" xfId="150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6" fillId="15" borderId="4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41" xfId="0" applyFont="1" applyFill="1" applyBorder="1" applyAlignment="1">
      <alignment horizontal="center" vertical="center"/>
    </xf>
    <xf numFmtId="0" fontId="26" fillId="15" borderId="45" xfId="0" applyFont="1" applyFill="1" applyBorder="1" applyAlignment="1">
      <alignment horizontal="center" vertical="center"/>
    </xf>
    <xf numFmtId="0" fontId="26" fillId="15" borderId="22" xfId="0" applyFont="1" applyFill="1" applyBorder="1" applyAlignment="1">
      <alignment horizontal="center" vertical="center"/>
    </xf>
    <xf numFmtId="0" fontId="26" fillId="15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_1ª Estimativa-QUADROS JANEIRO-2013" xfId="23"/>
    <cellStyle name="20% - Ênfase2" xfId="24"/>
    <cellStyle name="20% - Ênfase2 2" xfId="25"/>
    <cellStyle name="20% - Ênfase2_1ª Estimativa-QUADROS JANEIRO-2013" xfId="26"/>
    <cellStyle name="20% - Ênfase3" xfId="27"/>
    <cellStyle name="20% - Ênfase3 2" xfId="28"/>
    <cellStyle name="20% - Ênfase3_1ª Estimativa-QUADROS JANEIRO-2013" xfId="29"/>
    <cellStyle name="20% - Ênfase4" xfId="30"/>
    <cellStyle name="20% - Ênfase4 2" xfId="31"/>
    <cellStyle name="20% - Ênfase4_1ª Estimativa-QUADROS JANEIRO-2013" xfId="32"/>
    <cellStyle name="20% - Ênfase5" xfId="33"/>
    <cellStyle name="20% - Ênfase5 2" xfId="34"/>
    <cellStyle name="20% - Ênfase6" xfId="35"/>
    <cellStyle name="20% - Ênfase6 2" xfId="36"/>
    <cellStyle name="20% - Ênfase6_Cotação-Preços Merc.Interno-1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/>
    <cellStyle name="40% - Ênfase1 2" xfId="45"/>
    <cellStyle name="40% - Ênfase1_1ª Estimativa-QUADROS JANEIRO-2013" xfId="46"/>
    <cellStyle name="40% - Ênfase2" xfId="47"/>
    <cellStyle name="40% - Ênfase2 2" xfId="48"/>
    <cellStyle name="40% - Ênfase3" xfId="49"/>
    <cellStyle name="40% - Ênfase3 2" xfId="50"/>
    <cellStyle name="40% - Ênfase3_1ª Estimativa-QUADROS JANEIRO-2013" xfId="51"/>
    <cellStyle name="40% - Ênfase4" xfId="52"/>
    <cellStyle name="40% - Ênfase4 2" xfId="53"/>
    <cellStyle name="40% - Ênfase4_1ª Estimativa-QUADROS JANEIRO-2013" xfId="54"/>
    <cellStyle name="40% - Ênfase5" xfId="55"/>
    <cellStyle name="40% - Ênfase5 2" xfId="56"/>
    <cellStyle name="40% - Ênfase5_Cotação-Preços Merc.Interno-13" xfId="57"/>
    <cellStyle name="40% - Ênfase6" xfId="58"/>
    <cellStyle name="40% - Ênfase6 2" xfId="59"/>
    <cellStyle name="40% - Ênfase6_1ª Estimativa-QUADROS JANEIRO-201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Ênfase1" xfId="67"/>
    <cellStyle name="60% - Ênfase1 2" xfId="68"/>
    <cellStyle name="60% - Ênfase1_1ª Estimativa-QUADROS JANEIRO-2013" xfId="69"/>
    <cellStyle name="60% - Ênfase2" xfId="70"/>
    <cellStyle name="60% - Ênfase2 2" xfId="71"/>
    <cellStyle name="60% - Ênfase2_Cotação-Preços Merc.Interno-13" xfId="72"/>
    <cellStyle name="60% - Ênfase3" xfId="73"/>
    <cellStyle name="60% - Ênfase3 2" xfId="74"/>
    <cellStyle name="60% - Ênfase3_1ª Estimativa-QUADROS JANEIRO-2013" xfId="75"/>
    <cellStyle name="60% - Ênfase4" xfId="76"/>
    <cellStyle name="60% - Ênfase4 2" xfId="77"/>
    <cellStyle name="60% - Ênfase4_1ª Estimativa-QUADROS JANEIRO-2013" xfId="78"/>
    <cellStyle name="60% - Ênfase5" xfId="79"/>
    <cellStyle name="60% - Ênfase5 2" xfId="80"/>
    <cellStyle name="60% - Ênfase5_Cotação-Preços Merc.Interno-13" xfId="81"/>
    <cellStyle name="60% - Ênfase6" xfId="82"/>
    <cellStyle name="60% - Ênfase6 2" xfId="83"/>
    <cellStyle name="60% - Ênfase6_1ª Estimativa-QUADROS JANEIRO-201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om" xfId="92"/>
    <cellStyle name="Bom 2" xfId="93"/>
    <cellStyle name="Bom_1ª Estimativa-QUADROS JANEIRO-2013" xfId="94"/>
    <cellStyle name="Calculation" xfId="95"/>
    <cellStyle name="Cálculo" xfId="96"/>
    <cellStyle name="Cálculo 2" xfId="97"/>
    <cellStyle name="Cálculo_1ª Estimativa-QUADROS JANEIRO-2013" xfId="98"/>
    <cellStyle name="Célula de Verificação" xfId="99"/>
    <cellStyle name="Célula de Verificação 2" xfId="100"/>
    <cellStyle name="Célula Vinculada" xfId="101"/>
    <cellStyle name="Célula Vinculada 2" xfId="102"/>
    <cellStyle name="Célula Vinculada_Cotação-Preços Merc.Interno-13" xfId="103"/>
    <cellStyle name="Check Cell" xfId="104"/>
    <cellStyle name="Ênfase1" xfId="105"/>
    <cellStyle name="Ênfase1 2" xfId="106"/>
    <cellStyle name="Ênfase1_1ª Estimativa-QUADROS JANEIRO-2013" xfId="107"/>
    <cellStyle name="Ênfase2" xfId="108"/>
    <cellStyle name="Ênfase2 2" xfId="109"/>
    <cellStyle name="Ênfase2_Cotação-Preços Merc.Interno-13" xfId="110"/>
    <cellStyle name="Ênfase3" xfId="111"/>
    <cellStyle name="Ênfase3 2" xfId="112"/>
    <cellStyle name="Ênfase3_Cotação-Preços Merc.Interno-13" xfId="113"/>
    <cellStyle name="Ênfase4" xfId="114"/>
    <cellStyle name="Ênfase4 2" xfId="115"/>
    <cellStyle name="Ênfase4_1ª Estimativa-QUADROS JANEIRO-2013" xfId="116"/>
    <cellStyle name="Ênfase5" xfId="117"/>
    <cellStyle name="Ênfase5 2" xfId="118"/>
    <cellStyle name="Ênfase6" xfId="119"/>
    <cellStyle name="Ênfase6 2" xfId="120"/>
    <cellStyle name="Ênfase6_Cotação-Preços Merc.Interno-13" xfId="121"/>
    <cellStyle name="Entrada" xfId="122"/>
    <cellStyle name="Entrada 2" xfId="123"/>
    <cellStyle name="Entrada_Cotação-Preços Merc.Interno-13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Followed Hyperlink" xfId="132"/>
    <cellStyle name="Hyperlink_Ranking do Agronegócio-Valores" xfId="133"/>
    <cellStyle name="Incorreto" xfId="134"/>
    <cellStyle name="Incorreto 2" xfId="135"/>
    <cellStyle name="Incorreto_Cotação-Preços Merc.Interno-13" xfId="136"/>
    <cellStyle name="Input" xfId="137"/>
    <cellStyle name="Linked Cell" xfId="138"/>
    <cellStyle name="Currency" xfId="139"/>
    <cellStyle name="Currency [0]" xfId="140"/>
    <cellStyle name="Neutra" xfId="141"/>
    <cellStyle name="Neutra 2" xfId="142"/>
    <cellStyle name="Neutra_Cotação-Preços Merc.Interno-13" xfId="143"/>
    <cellStyle name="Neutral" xfId="144"/>
    <cellStyle name="Normal 2" xfId="145"/>
    <cellStyle name="Normal 2 2" xfId="146"/>
    <cellStyle name="Normal 3" xfId="147"/>
    <cellStyle name="Normal_1ª Estimativa-QUADROS JANEIRO-2013" xfId="148"/>
    <cellStyle name="Normal_2001 09 SET" xfId="149"/>
    <cellStyle name="Normal_Balança Janeiro-02" xfId="150"/>
    <cellStyle name="Normal_Balança Janeiro-022" xfId="151"/>
    <cellStyle name="Normal_Informe Café - Julho-02" xfId="152"/>
    <cellStyle name="Normal_Plan1_1" xfId="153"/>
    <cellStyle name="Normal_Ranking do Agronegócio-Valores" xfId="154"/>
    <cellStyle name="Nota" xfId="155"/>
    <cellStyle name="Nota 2" xfId="156"/>
    <cellStyle name="Note" xfId="157"/>
    <cellStyle name="Output" xfId="158"/>
    <cellStyle name="Percent" xfId="159"/>
    <cellStyle name="Saída" xfId="160"/>
    <cellStyle name="Saída 2" xfId="161"/>
    <cellStyle name="Saída_1ª Estimativa-QUADROS JANEIRO-2013" xfId="162"/>
    <cellStyle name="Comma" xfId="163"/>
    <cellStyle name="Comma [0]" xfId="164"/>
    <cellStyle name="Separador de milhares 2" xfId="165"/>
    <cellStyle name="Separador de milhares 3" xfId="166"/>
    <cellStyle name="Separador de milhares_1ª Estimativa-QUADROS JANEIRO-2013" xfId="167"/>
    <cellStyle name="Texto de Aviso" xfId="168"/>
    <cellStyle name="Texto de Aviso 2" xfId="169"/>
    <cellStyle name="Texto de Aviso_Informe Café - Junho-2012" xfId="170"/>
    <cellStyle name="Texto Explicativo" xfId="171"/>
    <cellStyle name="Texto Explicativo 2" xfId="172"/>
    <cellStyle name="Title" xfId="173"/>
    <cellStyle name="Título" xfId="174"/>
    <cellStyle name="Título 1" xfId="175"/>
    <cellStyle name="Título 1 2" xfId="176"/>
    <cellStyle name="Título 1_1ª Estimativa-QUADROS JANEIRO-2013" xfId="177"/>
    <cellStyle name="Título 2" xfId="178"/>
    <cellStyle name="Título 2 2" xfId="179"/>
    <cellStyle name="Título 2_1ª Estimativa-QUADROS JANEIRO-2013" xfId="180"/>
    <cellStyle name="Título 3" xfId="181"/>
    <cellStyle name="Título 3 2" xfId="182"/>
    <cellStyle name="Título 3_1ª Estimativa-QUADROS JANEIRO-2013" xfId="183"/>
    <cellStyle name="Título 4" xfId="184"/>
    <cellStyle name="Título 4 2" xfId="185"/>
    <cellStyle name="Título 4_1ª Estimativa-QUADROS JANEIRO-2013" xfId="186"/>
    <cellStyle name="Título 5" xfId="187"/>
    <cellStyle name="Título_1ª Estimativa-QUADROS JANEIRO-2013" xfId="188"/>
    <cellStyle name="Total" xfId="189"/>
    <cellStyle name="Total 2" xfId="190"/>
    <cellStyle name="Total_1ª Estimativa-QUADROS JANEIRO-2013" xfId="191"/>
    <cellStyle name="Warning Text" xfId="19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2013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Int.500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Int.500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
</a:t>
            </a:r>
          </a:p>
        </c:rich>
      </c:tx>
      <c:layout>
        <c:manualLayout>
          <c:xMode val="factor"/>
          <c:yMode val="factor"/>
          <c:x val="-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/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2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/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/>
            </c:numRef>
          </c:val>
        </c:ser>
        <c:axId val="60617459"/>
        <c:axId val="8686220"/>
      </c:bar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6220"/>
        <c:crosses val="autoZero"/>
        <c:auto val="1"/>
        <c:lblOffset val="100"/>
        <c:noMultiLvlLbl val="0"/>
      </c:catAx>
      <c:valAx>
        <c:axId val="8686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/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6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/>
            </c:numRef>
          </c:val>
        </c:ser>
        <c:axId val="24021255"/>
        <c:axId val="14864704"/>
      </c:barChart>
      <c:catAx>
        <c:axId val="240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/>
            </c:numRef>
          </c:val>
        </c:ser>
        <c:axId val="66673473"/>
        <c:axId val="63190346"/>
      </c:barChart>
      <c:catAx>
        <c:axId val="666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2013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/>
            </c:numRef>
          </c:val>
        </c:ser>
        <c:ser>
          <c:idx val="1"/>
          <c:order val="1"/>
          <c:tx>
            <c:v>2012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/>
            </c:numRef>
          </c:val>
        </c:ser>
        <c:axId val="31842203"/>
        <c:axId val="18144372"/>
      </c:barChart>
      <c:catAx>
        <c:axId val="3184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42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2013/12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2013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/>
            </c:numRef>
          </c:val>
        </c:ser>
        <c:ser>
          <c:idx val="1"/>
          <c:order val="1"/>
          <c:tx>
            <c:v>2012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/>
            </c:numRef>
          </c:val>
        </c:ser>
        <c:axId val="29081621"/>
        <c:axId val="60407998"/>
      </c:barChart>
      <c:cat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400050</xdr:colOff>
      <xdr:row>0</xdr:row>
      <xdr:rowOff>0</xdr:rowOff>
    </xdr:from>
    <xdr:to>
      <xdr:col>17</xdr:col>
      <xdr:colOff>409575</xdr:colOff>
      <xdr:row>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CAF-2010\Distribui&#231;&#227;o%20Recursos%20UF-Consolidado-set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19.5" customHeight="1">
      <c r="A2" s="578" t="s">
        <v>77</v>
      </c>
      <c r="B2" s="579"/>
      <c r="C2" s="579"/>
      <c r="D2" s="579"/>
      <c r="E2" s="579"/>
      <c r="F2" s="579"/>
      <c r="G2" s="579"/>
      <c r="H2" s="579"/>
      <c r="I2" s="579"/>
      <c r="J2" s="580"/>
    </row>
    <row r="3" spans="1:10" ht="19.5" customHeight="1">
      <c r="A3" s="587" t="s">
        <v>132</v>
      </c>
      <c r="B3" s="588"/>
      <c r="C3" s="588"/>
      <c r="D3" s="588"/>
      <c r="E3" s="588"/>
      <c r="F3" s="588"/>
      <c r="G3" s="588"/>
      <c r="H3" s="588"/>
      <c r="I3" s="588"/>
      <c r="J3" s="567"/>
    </row>
    <row r="4" spans="1:10" ht="20.25" customHeight="1">
      <c r="A4" s="587" t="s">
        <v>149</v>
      </c>
      <c r="B4" s="588"/>
      <c r="C4" s="588"/>
      <c r="D4" s="588"/>
      <c r="E4" s="588"/>
      <c r="F4" s="588"/>
      <c r="G4" s="588"/>
      <c r="H4" s="588"/>
      <c r="I4" s="588"/>
      <c r="J4" s="567"/>
    </row>
    <row r="5" spans="1:10" ht="15" customHeight="1">
      <c r="A5" s="17"/>
      <c r="B5" s="1"/>
      <c r="C5" s="1"/>
      <c r="D5" s="1"/>
      <c r="E5" s="1"/>
      <c r="F5" s="1"/>
      <c r="G5" s="1"/>
      <c r="H5" s="1"/>
      <c r="I5" s="1"/>
      <c r="J5" s="16"/>
    </row>
    <row r="6" spans="1:10" ht="15" customHeight="1">
      <c r="A6" s="17"/>
      <c r="B6" s="1"/>
      <c r="C6" s="1"/>
      <c r="D6" s="1"/>
      <c r="E6" s="1"/>
      <c r="F6" s="1"/>
      <c r="G6" s="1"/>
      <c r="H6" s="1"/>
      <c r="I6" s="1"/>
      <c r="J6" s="16"/>
    </row>
    <row r="7" spans="1:10" ht="15" customHeight="1">
      <c r="A7" s="17"/>
      <c r="B7" s="1"/>
      <c r="C7" s="1"/>
      <c r="D7" s="1"/>
      <c r="E7" s="1"/>
      <c r="F7" s="1"/>
      <c r="G7" s="1"/>
      <c r="H7" s="1"/>
      <c r="I7" s="1"/>
      <c r="J7" s="16"/>
    </row>
    <row r="8" spans="1:10" ht="15" customHeight="1">
      <c r="A8" s="17"/>
      <c r="B8" s="1"/>
      <c r="C8" s="1"/>
      <c r="D8" s="1"/>
      <c r="E8" s="1"/>
      <c r="F8" s="1"/>
      <c r="G8" s="1"/>
      <c r="H8" s="1"/>
      <c r="I8" s="1"/>
      <c r="J8" s="16"/>
    </row>
    <row r="9" spans="1:10" ht="15" customHeight="1">
      <c r="A9" s="17"/>
      <c r="B9" s="1"/>
      <c r="C9" s="1"/>
      <c r="D9" s="1"/>
      <c r="E9" s="1"/>
      <c r="F9" s="1"/>
      <c r="G9" s="1"/>
      <c r="H9" s="1"/>
      <c r="I9" s="1"/>
      <c r="J9" s="16"/>
    </row>
    <row r="10" spans="1:10" ht="15" customHeight="1">
      <c r="A10" s="17"/>
      <c r="B10" s="1"/>
      <c r="C10" s="1"/>
      <c r="D10" s="1"/>
      <c r="E10" s="1"/>
      <c r="F10" s="1"/>
      <c r="G10" s="1"/>
      <c r="H10" s="1"/>
      <c r="I10" s="1"/>
      <c r="J10" s="16"/>
    </row>
    <row r="11" spans="1:10" ht="15" customHeight="1">
      <c r="A11" s="17"/>
      <c r="B11" s="1"/>
      <c r="C11" s="1"/>
      <c r="D11" s="1"/>
      <c r="E11" s="1"/>
      <c r="F11" s="1"/>
      <c r="G11" s="1"/>
      <c r="H11" s="1"/>
      <c r="I11" s="1"/>
      <c r="J11" s="16"/>
    </row>
    <row r="12" spans="1:10" ht="14.25" customHeight="1">
      <c r="A12" s="54"/>
      <c r="B12" s="1"/>
      <c r="C12" s="1"/>
      <c r="D12" s="1"/>
      <c r="E12" s="1"/>
      <c r="F12" s="1"/>
      <c r="G12" s="1"/>
      <c r="H12" s="1"/>
      <c r="I12" s="1"/>
      <c r="J12" s="16"/>
    </row>
    <row r="13" spans="1:10" ht="15">
      <c r="A13" s="18"/>
      <c r="B13" s="1"/>
      <c r="C13" s="1"/>
      <c r="D13" s="1"/>
      <c r="E13" s="1"/>
      <c r="F13" s="1"/>
      <c r="G13" s="1"/>
      <c r="H13" s="1"/>
      <c r="I13" s="1"/>
      <c r="J13" s="16"/>
    </row>
    <row r="14" spans="1:10" ht="19.5">
      <c r="A14" s="19"/>
      <c r="B14" s="1"/>
      <c r="C14" s="1"/>
      <c r="D14" s="1"/>
      <c r="E14" s="1"/>
      <c r="F14" s="1"/>
      <c r="G14" s="1"/>
      <c r="H14" s="1"/>
      <c r="I14" s="1"/>
      <c r="J14" s="16"/>
    </row>
    <row r="15" spans="1:10" ht="19.5">
      <c r="A15" s="19"/>
      <c r="B15" s="1"/>
      <c r="C15" s="1"/>
      <c r="D15" s="1"/>
      <c r="E15" s="1"/>
      <c r="F15" s="1"/>
      <c r="G15" s="1"/>
      <c r="H15" s="1"/>
      <c r="I15" s="1"/>
      <c r="J15" s="16"/>
    </row>
    <row r="16" spans="1:10" ht="19.5">
      <c r="A16" s="19"/>
      <c r="B16" s="1"/>
      <c r="C16" s="1"/>
      <c r="D16" s="1"/>
      <c r="E16" s="1"/>
      <c r="F16" s="1"/>
      <c r="G16" s="1"/>
      <c r="H16" s="1"/>
      <c r="I16" s="1"/>
      <c r="J16" s="16"/>
    </row>
    <row r="17" spans="1:10" ht="19.5">
      <c r="A17" s="19"/>
      <c r="B17" s="1"/>
      <c r="C17" s="1"/>
      <c r="D17" s="1"/>
      <c r="E17" s="1"/>
      <c r="F17" s="1"/>
      <c r="G17" s="1"/>
      <c r="H17" s="1"/>
      <c r="I17" s="1"/>
      <c r="J17" s="16"/>
    </row>
    <row r="18" spans="1:10" ht="19.5">
      <c r="A18" s="19"/>
      <c r="B18" s="1"/>
      <c r="C18" s="1"/>
      <c r="D18" s="1"/>
      <c r="E18" s="1"/>
      <c r="F18" s="1"/>
      <c r="G18" s="1"/>
      <c r="H18" s="1"/>
      <c r="I18" s="1"/>
      <c r="J18" s="16"/>
    </row>
    <row r="19" spans="1:10" ht="19.5">
      <c r="A19" s="19"/>
      <c r="B19" s="1"/>
      <c r="C19" s="1"/>
      <c r="D19" s="1"/>
      <c r="E19" s="1"/>
      <c r="F19" s="1"/>
      <c r="G19" s="1"/>
      <c r="H19" s="1"/>
      <c r="I19" s="1"/>
      <c r="J19" s="16"/>
    </row>
    <row r="20" spans="1:10" ht="19.5">
      <c r="A20" s="19"/>
      <c r="B20" s="1"/>
      <c r="C20" s="1"/>
      <c r="D20" s="1"/>
      <c r="E20" s="1"/>
      <c r="F20" s="1"/>
      <c r="G20" s="1"/>
      <c r="H20" s="1"/>
      <c r="I20" s="1"/>
      <c r="J20" s="16"/>
    </row>
    <row r="21" spans="1:10" ht="15">
      <c r="A21" s="20"/>
      <c r="B21" s="1"/>
      <c r="C21" s="1"/>
      <c r="D21" s="1"/>
      <c r="E21" s="1"/>
      <c r="F21" s="1"/>
      <c r="G21" s="1"/>
      <c r="H21" s="1"/>
      <c r="I21" s="1"/>
      <c r="J21" s="16"/>
    </row>
    <row r="22" spans="1:10" ht="15" customHeight="1">
      <c r="A22" s="581" t="s">
        <v>76</v>
      </c>
      <c r="B22" s="582"/>
      <c r="C22" s="582"/>
      <c r="D22" s="582"/>
      <c r="E22" s="582"/>
      <c r="F22" s="582"/>
      <c r="G22" s="582"/>
      <c r="H22" s="582"/>
      <c r="I22" s="582"/>
      <c r="J22" s="583"/>
    </row>
    <row r="23" spans="1:10" ht="15" customHeight="1">
      <c r="A23" s="581"/>
      <c r="B23" s="582"/>
      <c r="C23" s="582"/>
      <c r="D23" s="582"/>
      <c r="E23" s="582"/>
      <c r="F23" s="582"/>
      <c r="G23" s="582"/>
      <c r="H23" s="582"/>
      <c r="I23" s="582"/>
      <c r="J23" s="583"/>
    </row>
    <row r="24" spans="1:10" ht="15" customHeight="1">
      <c r="A24" s="581"/>
      <c r="B24" s="582"/>
      <c r="C24" s="582"/>
      <c r="D24" s="582"/>
      <c r="E24" s="582"/>
      <c r="F24" s="582"/>
      <c r="G24" s="582"/>
      <c r="H24" s="582"/>
      <c r="I24" s="582"/>
      <c r="J24" s="583"/>
    </row>
    <row r="25" spans="1:10" ht="21" customHeight="1">
      <c r="A25" s="584" t="s">
        <v>334</v>
      </c>
      <c r="B25" s="585"/>
      <c r="C25" s="585"/>
      <c r="D25" s="585"/>
      <c r="E25" s="585"/>
      <c r="F25" s="585"/>
      <c r="G25" s="585"/>
      <c r="H25" s="585"/>
      <c r="I25" s="585"/>
      <c r="J25" s="586"/>
    </row>
    <row r="26" spans="1:10" ht="12.75">
      <c r="A26" s="17"/>
      <c r="B26" s="1"/>
      <c r="C26" s="1"/>
      <c r="D26" s="1"/>
      <c r="E26" s="1"/>
      <c r="F26" s="1"/>
      <c r="G26" s="1"/>
      <c r="H26" s="1"/>
      <c r="I26" s="1"/>
      <c r="J26" s="16"/>
    </row>
    <row r="27" spans="1:10" ht="12.75">
      <c r="A27" s="17"/>
      <c r="B27" s="1"/>
      <c r="C27" s="1"/>
      <c r="D27" s="1"/>
      <c r="E27" s="1"/>
      <c r="F27" s="1"/>
      <c r="G27" s="1"/>
      <c r="H27" s="1"/>
      <c r="I27" s="1"/>
      <c r="J27" s="16"/>
    </row>
    <row r="28" spans="1:10" ht="12.75">
      <c r="A28" s="17"/>
      <c r="B28" s="1"/>
      <c r="C28" s="1"/>
      <c r="D28" s="1"/>
      <c r="E28" s="1"/>
      <c r="F28" s="1"/>
      <c r="G28" s="1"/>
      <c r="H28" s="1"/>
      <c r="I28" s="1"/>
      <c r="J28" s="16"/>
    </row>
    <row r="29" spans="1:10" ht="12.75">
      <c r="A29" s="17"/>
      <c r="B29" s="1"/>
      <c r="C29" s="1"/>
      <c r="D29" s="1"/>
      <c r="E29" s="1"/>
      <c r="F29" s="1"/>
      <c r="G29" s="1"/>
      <c r="H29" s="1"/>
      <c r="I29" s="1"/>
      <c r="J29" s="16"/>
    </row>
    <row r="30" spans="1:10" ht="12.75">
      <c r="A30" s="17"/>
      <c r="B30" s="1"/>
      <c r="C30" s="1"/>
      <c r="D30" s="1"/>
      <c r="E30" s="1"/>
      <c r="F30" s="1"/>
      <c r="G30" s="1"/>
      <c r="H30" s="1"/>
      <c r="I30" s="1"/>
      <c r="J30" s="16"/>
    </row>
    <row r="31" spans="1:10" ht="12.75">
      <c r="A31" s="17"/>
      <c r="B31" s="1"/>
      <c r="C31" s="1"/>
      <c r="D31" s="1"/>
      <c r="E31" s="1"/>
      <c r="F31" s="1"/>
      <c r="G31" s="1"/>
      <c r="H31" s="1"/>
      <c r="I31" s="1"/>
      <c r="J31" s="16"/>
    </row>
    <row r="32" spans="1:10" ht="12.75">
      <c r="A32" s="17"/>
      <c r="B32" s="1"/>
      <c r="C32" s="1"/>
      <c r="D32" s="1"/>
      <c r="E32" s="1"/>
      <c r="F32" s="1"/>
      <c r="G32" s="1"/>
      <c r="H32" s="1"/>
      <c r="I32" s="1"/>
      <c r="J32" s="16"/>
    </row>
    <row r="33" spans="1:10" ht="12.75">
      <c r="A33" s="17"/>
      <c r="B33" s="1"/>
      <c r="C33" s="1"/>
      <c r="D33" s="1"/>
      <c r="E33" s="1"/>
      <c r="F33" s="1"/>
      <c r="G33" s="1"/>
      <c r="H33" s="1"/>
      <c r="I33" s="1"/>
      <c r="J33" s="16"/>
    </row>
    <row r="34" spans="1:10" ht="12.75">
      <c r="A34" s="17"/>
      <c r="B34" s="1"/>
      <c r="C34" s="1"/>
      <c r="D34" s="1"/>
      <c r="E34" s="1"/>
      <c r="F34" s="1"/>
      <c r="G34" s="1"/>
      <c r="H34" s="1"/>
      <c r="I34" s="1"/>
      <c r="J34" s="16"/>
    </row>
    <row r="35" spans="1:10" ht="12.75">
      <c r="A35" s="17"/>
      <c r="B35" s="1"/>
      <c r="C35" s="1"/>
      <c r="D35" s="1"/>
      <c r="E35" s="1"/>
      <c r="F35" s="1"/>
      <c r="G35" s="1"/>
      <c r="H35" s="1"/>
      <c r="I35" s="1"/>
      <c r="J35" s="16"/>
    </row>
    <row r="36" spans="1:10" ht="12.75">
      <c r="A36" s="17"/>
      <c r="B36" s="1"/>
      <c r="C36" s="1"/>
      <c r="D36" s="1"/>
      <c r="E36" s="1"/>
      <c r="F36" s="1"/>
      <c r="G36" s="1"/>
      <c r="H36" s="1"/>
      <c r="I36" s="1"/>
      <c r="J36" s="16"/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6"/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6"/>
    </row>
    <row r="39" spans="1:10" ht="12.75">
      <c r="A39" s="17"/>
      <c r="B39" s="1"/>
      <c r="C39" s="1"/>
      <c r="D39" s="1"/>
      <c r="E39" s="1"/>
      <c r="F39" s="1"/>
      <c r="G39" s="1"/>
      <c r="H39" s="1"/>
      <c r="I39" s="1"/>
      <c r="J39" s="16"/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6"/>
    </row>
    <row r="41" spans="1:10" ht="12.75">
      <c r="A41" s="17"/>
      <c r="B41" s="1"/>
      <c r="C41" s="1"/>
      <c r="D41" s="1"/>
      <c r="E41" s="1"/>
      <c r="F41" s="1"/>
      <c r="G41" s="1"/>
      <c r="H41" s="1"/>
      <c r="I41" s="1"/>
      <c r="J41" s="16"/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6"/>
    </row>
    <row r="43" spans="1:10" ht="12.75">
      <c r="A43" s="17"/>
      <c r="B43" s="1"/>
      <c r="C43" s="1"/>
      <c r="D43" s="1"/>
      <c r="E43" s="1"/>
      <c r="F43" s="1"/>
      <c r="G43" s="1"/>
      <c r="H43" s="1"/>
      <c r="I43" s="1"/>
      <c r="J43" s="16"/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6"/>
    </row>
    <row r="45" spans="1:10" ht="12.75">
      <c r="A45" s="17"/>
      <c r="B45" s="1"/>
      <c r="C45" s="1"/>
      <c r="D45" s="1"/>
      <c r="E45" s="1"/>
      <c r="F45" s="1"/>
      <c r="G45" s="1"/>
      <c r="H45" s="1"/>
      <c r="I45" s="1"/>
      <c r="J45" s="16"/>
    </row>
    <row r="46" spans="1:10" ht="12.75">
      <c r="A46" s="17"/>
      <c r="B46" s="1"/>
      <c r="C46" s="1"/>
      <c r="D46" s="1"/>
      <c r="E46" s="1"/>
      <c r="F46" s="1"/>
      <c r="G46" s="1"/>
      <c r="H46" s="1"/>
      <c r="I46" s="1"/>
      <c r="J46" s="16"/>
    </row>
    <row r="47" spans="1:10" ht="12.75">
      <c r="A47" s="17"/>
      <c r="B47" s="1"/>
      <c r="C47" s="1"/>
      <c r="D47" s="1"/>
      <c r="E47" s="1"/>
      <c r="F47" s="1"/>
      <c r="G47" s="1"/>
      <c r="H47" s="1"/>
      <c r="I47" s="1"/>
      <c r="J47" s="16"/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6"/>
    </row>
    <row r="49" spans="1:10" ht="12.75">
      <c r="A49" s="17"/>
      <c r="B49" s="1"/>
      <c r="C49" s="1"/>
      <c r="D49" s="1"/>
      <c r="E49" s="1"/>
      <c r="F49" s="1"/>
      <c r="G49" s="1"/>
      <c r="H49" s="1"/>
      <c r="I49" s="1"/>
      <c r="J49" s="16"/>
    </row>
    <row r="50" spans="1:10" ht="12.75">
      <c r="A50" s="17"/>
      <c r="B50" s="1"/>
      <c r="C50" s="1"/>
      <c r="D50" s="1"/>
      <c r="E50" s="1"/>
      <c r="F50" s="1"/>
      <c r="G50" s="1"/>
      <c r="H50" s="1"/>
      <c r="I50" s="1"/>
      <c r="J50" s="16"/>
    </row>
    <row r="51" spans="1:10" ht="12.75">
      <c r="A51" s="17"/>
      <c r="B51" s="1"/>
      <c r="C51" s="1"/>
      <c r="D51" s="1"/>
      <c r="E51" s="1"/>
      <c r="F51" s="1"/>
      <c r="G51" s="1"/>
      <c r="H51" s="1"/>
      <c r="I51" s="1"/>
      <c r="J51" s="16"/>
    </row>
    <row r="52" spans="1:10" ht="12.75">
      <c r="A52" s="17"/>
      <c r="B52" s="1"/>
      <c r="C52" s="1"/>
      <c r="D52" s="1"/>
      <c r="E52" s="1"/>
      <c r="F52" s="1"/>
      <c r="G52" s="1"/>
      <c r="H52" s="1"/>
      <c r="I52" s="1"/>
      <c r="J52" s="16"/>
    </row>
    <row r="53" spans="1:10" ht="12.75">
      <c r="A53" s="17"/>
      <c r="B53" s="1"/>
      <c r="C53" s="1"/>
      <c r="D53" s="1"/>
      <c r="E53" s="1"/>
      <c r="F53" s="1"/>
      <c r="G53" s="1"/>
      <c r="H53" s="1"/>
      <c r="I53" s="1"/>
      <c r="J53" s="16"/>
    </row>
    <row r="54" spans="1:10" ht="12.75">
      <c r="A54" s="17"/>
      <c r="B54" s="1"/>
      <c r="C54" s="1"/>
      <c r="D54" s="1"/>
      <c r="E54" s="1"/>
      <c r="F54" s="1"/>
      <c r="G54" s="1"/>
      <c r="H54" s="1"/>
      <c r="I54" s="1"/>
      <c r="J54" s="16"/>
    </row>
    <row r="55" spans="1:10" ht="12.75">
      <c r="A55" s="17"/>
      <c r="B55" s="1"/>
      <c r="C55" s="1"/>
      <c r="D55" s="1"/>
      <c r="E55" s="1"/>
      <c r="F55" s="1"/>
      <c r="G55" s="1"/>
      <c r="H55" s="1"/>
      <c r="I55" s="1"/>
      <c r="J55" s="16"/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6"/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6"/>
    </row>
    <row r="58" spans="1:10" ht="12.75">
      <c r="A58" s="17"/>
      <c r="B58" s="1"/>
      <c r="C58" s="1"/>
      <c r="D58" s="1"/>
      <c r="E58" s="1"/>
      <c r="F58" s="1"/>
      <c r="G58" s="1"/>
      <c r="H58" s="1"/>
      <c r="I58" s="1"/>
      <c r="J58" s="16"/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6"/>
    </row>
    <row r="60" spans="1:10" ht="12.75">
      <c r="A60" s="17"/>
      <c r="B60" s="1"/>
      <c r="C60" s="1"/>
      <c r="D60" s="1"/>
      <c r="E60" s="1"/>
      <c r="F60" s="1"/>
      <c r="G60" s="1"/>
      <c r="H60" s="1"/>
      <c r="I60" s="1"/>
      <c r="J60" s="16"/>
    </row>
    <row r="61" spans="1:10" ht="12" customHeight="1">
      <c r="A61" s="576"/>
      <c r="B61" s="577"/>
      <c r="C61" s="1"/>
      <c r="D61" s="1"/>
      <c r="E61" s="1"/>
      <c r="F61" s="1"/>
      <c r="G61" s="1"/>
      <c r="H61" s="1"/>
      <c r="I61" s="1"/>
      <c r="J61" s="16"/>
    </row>
    <row r="62" spans="1:10" ht="15">
      <c r="A62" s="576" t="s">
        <v>291</v>
      </c>
      <c r="B62" s="577"/>
      <c r="C62" s="1"/>
      <c r="D62" s="1"/>
      <c r="E62" s="1"/>
      <c r="F62" s="1"/>
      <c r="G62" s="1"/>
      <c r="H62" s="1"/>
      <c r="I62" s="1"/>
      <c r="J62" s="16"/>
    </row>
    <row r="63" spans="1:10" ht="12.75">
      <c r="A63" s="55"/>
      <c r="B63" s="56"/>
      <c r="C63" s="56"/>
      <c r="D63" s="56"/>
      <c r="E63" s="56"/>
      <c r="F63" s="56"/>
      <c r="G63" s="56"/>
      <c r="H63" s="56"/>
      <c r="I63" s="56"/>
      <c r="J63" s="57"/>
    </row>
  </sheetData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8" sqref="A8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631" t="s">
        <v>241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632">
        <v>2013</v>
      </c>
      <c r="C4" s="633"/>
      <c r="D4" s="634"/>
      <c r="E4" s="632">
        <v>2012</v>
      </c>
      <c r="F4" s="633"/>
      <c r="G4" s="634"/>
      <c r="H4" s="632" t="s">
        <v>4</v>
      </c>
      <c r="I4" s="634"/>
      <c r="J4" s="632" t="s">
        <v>5</v>
      </c>
      <c r="K4" s="634"/>
    </row>
    <row r="5" spans="1:11" ht="14.25">
      <c r="A5" s="138"/>
      <c r="B5" s="184" t="s">
        <v>7</v>
      </c>
      <c r="C5" s="185" t="s">
        <v>6</v>
      </c>
      <c r="D5" s="185" t="s">
        <v>8</v>
      </c>
      <c r="E5" s="184" t="s">
        <v>7</v>
      </c>
      <c r="F5" s="185" t="s">
        <v>6</v>
      </c>
      <c r="G5" s="185" t="s">
        <v>8</v>
      </c>
      <c r="H5" s="184" t="s">
        <v>7</v>
      </c>
      <c r="I5" s="186" t="s">
        <v>6</v>
      </c>
      <c r="J5" s="185" t="s">
        <v>7</v>
      </c>
      <c r="K5" s="186" t="s">
        <v>6</v>
      </c>
    </row>
    <row r="6" spans="1:11" ht="14.25">
      <c r="A6" s="40" t="s">
        <v>9</v>
      </c>
      <c r="B6" s="5">
        <v>2464</v>
      </c>
      <c r="C6" s="5">
        <v>17569.586666666666</v>
      </c>
      <c r="D6" s="41">
        <f>(B6*1000)/C6</f>
        <v>140.24234301850396</v>
      </c>
      <c r="E6" s="5">
        <v>939</v>
      </c>
      <c r="F6" s="5">
        <v>7627</v>
      </c>
      <c r="G6" s="41">
        <f aca="true" t="shared" si="0" ref="G6:G11">(E6*1000)/F6</f>
        <v>123.11524845942049</v>
      </c>
      <c r="H6" s="5">
        <f>(E19-E13+B6)</f>
        <v>9513</v>
      </c>
      <c r="I6" s="5">
        <f>(F19-F13+C6)</f>
        <v>69742.92</v>
      </c>
      <c r="J6" s="5">
        <f>(E12+E19-E6+B6)</f>
        <v>25378</v>
      </c>
      <c r="K6" s="5">
        <f>(F12+F19-F6+C6)</f>
        <v>173352.91999999998</v>
      </c>
    </row>
    <row r="7" spans="1:12" ht="14.25">
      <c r="A7" s="40" t="s">
        <v>10</v>
      </c>
      <c r="B7" s="5">
        <v>2358</v>
      </c>
      <c r="C7" s="5">
        <v>14733.333333333334</v>
      </c>
      <c r="D7" s="41">
        <f>(B7*1000)/C7</f>
        <v>160.0452488687783</v>
      </c>
      <c r="E7" s="5">
        <v>1386</v>
      </c>
      <c r="F7" s="5">
        <v>10703.333333333334</v>
      </c>
      <c r="G7" s="41">
        <f t="shared" si="0"/>
        <v>129.49236997819992</v>
      </c>
      <c r="H7" s="5">
        <f>(H6-E14+B7)</f>
        <v>10897</v>
      </c>
      <c r="I7" s="5">
        <f>(I6-F14+C7)</f>
        <v>78452.92</v>
      </c>
      <c r="J7" s="5">
        <f>(J6-E7+B7)</f>
        <v>26350</v>
      </c>
      <c r="K7" s="5">
        <f>(K6-F7+C7)</f>
        <v>177382.91999999998</v>
      </c>
      <c r="L7" s="116"/>
    </row>
    <row r="8" spans="1:11" ht="14.25">
      <c r="A8" s="40" t="s">
        <v>11</v>
      </c>
      <c r="B8" s="5">
        <v>3471</v>
      </c>
      <c r="C8" s="5">
        <v>20973.333333333332</v>
      </c>
      <c r="D8" s="41">
        <f>(B8*1000)/C8</f>
        <v>165.49586776859505</v>
      </c>
      <c r="E8" s="5">
        <v>1762</v>
      </c>
      <c r="F8" s="5">
        <v>13346.666666666666</v>
      </c>
      <c r="G8" s="41">
        <f t="shared" si="0"/>
        <v>132.01798201798204</v>
      </c>
      <c r="H8" s="5">
        <f>(H7-E15+B8)</f>
        <v>12591</v>
      </c>
      <c r="I8" s="5">
        <f>(I7-F15+C8)</f>
        <v>85559.58666666667</v>
      </c>
      <c r="J8" s="5">
        <f>(J7-E8+B8)</f>
        <v>28059</v>
      </c>
      <c r="K8" s="5">
        <f>(K7-F8+C8)</f>
        <v>185009.58666666667</v>
      </c>
    </row>
    <row r="9" spans="1:11" ht="14.25">
      <c r="A9" s="40" t="s">
        <v>12</v>
      </c>
      <c r="B9" s="5"/>
      <c r="C9" s="5"/>
      <c r="D9" s="41"/>
      <c r="E9" s="5">
        <v>2950</v>
      </c>
      <c r="F9" s="5">
        <v>18200</v>
      </c>
      <c r="G9" s="41">
        <f t="shared" si="0"/>
        <v>162.0879120879121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3992</v>
      </c>
      <c r="F10" s="5">
        <v>23313.333333333332</v>
      </c>
      <c r="G10" s="41">
        <f t="shared" si="0"/>
        <v>171.23248498713184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2742</v>
      </c>
      <c r="F11" s="5">
        <v>16640</v>
      </c>
      <c r="G11" s="41">
        <f t="shared" si="0"/>
        <v>164.78365384615384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8293</v>
      </c>
      <c r="C12" s="44">
        <f>SUM(C6:C11)</f>
        <v>53276.25333333333</v>
      </c>
      <c r="D12" s="45">
        <f>(B12*1000)/C12</f>
        <v>155.66034548475508</v>
      </c>
      <c r="E12" s="44">
        <f>SUM(E6:E11)</f>
        <v>13771</v>
      </c>
      <c r="F12" s="44">
        <f>SUM(F6:F11)</f>
        <v>89830.33333333333</v>
      </c>
      <c r="G12" s="45">
        <f aca="true" t="shared" si="1" ref="G12:G20">(E12*1000)/F12</f>
        <v>153.30011020776206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3033</v>
      </c>
      <c r="F13" s="5">
        <v>21406.666666666668</v>
      </c>
      <c r="G13" s="41">
        <f t="shared" si="1"/>
        <v>141.68483338523825</v>
      </c>
      <c r="H13" s="5"/>
      <c r="I13" s="5"/>
      <c r="J13" s="5"/>
      <c r="K13" s="5"/>
      <c r="L13" s="116"/>
    </row>
    <row r="14" spans="1:11" ht="14.25">
      <c r="A14" s="40" t="s">
        <v>17</v>
      </c>
      <c r="B14" s="5"/>
      <c r="C14" s="5"/>
      <c r="D14" s="41"/>
      <c r="E14" s="5">
        <v>974</v>
      </c>
      <c r="F14" s="5">
        <v>6023.333333333333</v>
      </c>
      <c r="G14" s="41">
        <f t="shared" si="1"/>
        <v>161.70448256779193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1777</v>
      </c>
      <c r="F15" s="5">
        <v>13866.666666666666</v>
      </c>
      <c r="G15" s="41">
        <f t="shared" si="1"/>
        <v>128.14903846153848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876</v>
      </c>
      <c r="F16" s="5">
        <v>6630</v>
      </c>
      <c r="G16" s="41">
        <f t="shared" si="1"/>
        <v>132.1266968325792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1614</v>
      </c>
      <c r="F17" s="5">
        <v>12523.333333333334</v>
      </c>
      <c r="G17" s="41">
        <f t="shared" si="1"/>
        <v>128.8794250731967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41"/>
      <c r="E18" s="5">
        <v>1808</v>
      </c>
      <c r="F18" s="5">
        <v>13130</v>
      </c>
      <c r="G18" s="41">
        <f t="shared" si="1"/>
        <v>137.6999238385377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45"/>
      <c r="E19" s="141">
        <f>SUM(E13:E18)</f>
        <v>10082</v>
      </c>
      <c r="F19" s="46">
        <f>SUM(F13:F18)</f>
        <v>73580</v>
      </c>
      <c r="G19" s="140">
        <f t="shared" si="1"/>
        <v>137.0209296004349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8293</v>
      </c>
      <c r="C20" s="44">
        <f>SUM(C12,C19)</f>
        <v>53276.25333333333</v>
      </c>
      <c r="D20" s="135">
        <f>(B20*1000)/C20</f>
        <v>155.66034548475508</v>
      </c>
      <c r="E20" s="43">
        <f>SUM(E12,E19)</f>
        <v>23853</v>
      </c>
      <c r="F20" s="44">
        <f>SUM(F12,F19)</f>
        <v>163410.3333333333</v>
      </c>
      <c r="G20" s="45">
        <f t="shared" si="1"/>
        <v>145.96996109997124</v>
      </c>
      <c r="H20" s="49"/>
      <c r="I20" s="49"/>
      <c r="J20" s="49"/>
      <c r="K20" s="49"/>
    </row>
    <row r="21" spans="1:11" ht="14.25">
      <c r="A21" s="4" t="s">
        <v>160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183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:J1"/>
    </sheetView>
  </sheetViews>
  <sheetFormatPr defaultColWidth="9.140625" defaultRowHeight="12.75"/>
  <cols>
    <col min="1" max="1" width="26.140625" style="146" customWidth="1"/>
    <col min="2" max="2" width="11.140625" style="146" customWidth="1"/>
    <col min="3" max="3" width="10.57421875" style="146" customWidth="1"/>
    <col min="4" max="4" width="10.28125" style="146" customWidth="1"/>
    <col min="5" max="5" width="11.28125" style="146" customWidth="1"/>
    <col min="6" max="6" width="10.57421875" style="146" customWidth="1"/>
    <col min="7" max="7" width="10.421875" style="178" customWidth="1"/>
    <col min="8" max="9" width="9.421875" style="146" customWidth="1"/>
    <col min="10" max="10" width="8.7109375" style="146" customWidth="1"/>
    <col min="11" max="16384" width="9.140625" style="146" customWidth="1"/>
  </cols>
  <sheetData>
    <row r="1" spans="1:10" ht="15" customHeight="1">
      <c r="A1" s="649" t="s">
        <v>265</v>
      </c>
      <c r="B1" s="649"/>
      <c r="C1" s="649"/>
      <c r="D1" s="649"/>
      <c r="E1" s="649"/>
      <c r="F1" s="649"/>
      <c r="G1" s="649"/>
      <c r="H1" s="649"/>
      <c r="I1" s="649"/>
      <c r="J1" s="649"/>
    </row>
    <row r="3" spans="1:10" ht="12.75">
      <c r="A3" s="638" t="s">
        <v>162</v>
      </c>
      <c r="B3" s="651" t="s">
        <v>337</v>
      </c>
      <c r="C3" s="641"/>
      <c r="D3" s="641"/>
      <c r="E3" s="651" t="s">
        <v>338</v>
      </c>
      <c r="F3" s="641"/>
      <c r="G3" s="641"/>
      <c r="H3" s="642" t="s">
        <v>58</v>
      </c>
      <c r="I3" s="642"/>
      <c r="J3" s="642"/>
    </row>
    <row r="4" spans="1:10" ht="12.75">
      <c r="A4" s="650"/>
      <c r="B4" s="147" t="s">
        <v>1</v>
      </c>
      <c r="C4" s="147" t="s">
        <v>59</v>
      </c>
      <c r="D4" s="147" t="s">
        <v>60</v>
      </c>
      <c r="E4" s="147" t="s">
        <v>1</v>
      </c>
      <c r="F4" s="147" t="s">
        <v>59</v>
      </c>
      <c r="G4" s="147" t="s">
        <v>60</v>
      </c>
      <c r="H4" s="641" t="s">
        <v>279</v>
      </c>
      <c r="I4" s="641"/>
      <c r="J4" s="641"/>
    </row>
    <row r="5" spans="1:10" ht="12.75">
      <c r="A5" s="122"/>
      <c r="B5" s="148" t="s">
        <v>61</v>
      </c>
      <c r="C5" s="148" t="s">
        <v>62</v>
      </c>
      <c r="D5" s="149" t="s">
        <v>63</v>
      </c>
      <c r="E5" s="148" t="s">
        <v>61</v>
      </c>
      <c r="F5" s="148" t="s">
        <v>62</v>
      </c>
      <c r="G5" s="147" t="s">
        <v>63</v>
      </c>
      <c r="H5" s="148" t="s">
        <v>1</v>
      </c>
      <c r="I5" s="148" t="s">
        <v>59</v>
      </c>
      <c r="J5" s="119" t="s">
        <v>60</v>
      </c>
    </row>
    <row r="6" spans="1:10" ht="13.5" customHeight="1">
      <c r="A6" s="117" t="s">
        <v>152</v>
      </c>
      <c r="B6" s="117">
        <v>1254531</v>
      </c>
      <c r="C6" s="117">
        <v>392834</v>
      </c>
      <c r="D6" s="150">
        <f>(B6*1000)/C6</f>
        <v>3193.539764887968</v>
      </c>
      <c r="E6" s="117">
        <v>1602092</v>
      </c>
      <c r="F6" s="117">
        <v>356312</v>
      </c>
      <c r="G6" s="150">
        <f>(E6*1000)/F6</f>
        <v>4496.317833808573</v>
      </c>
      <c r="H6" s="151">
        <f aca="true" t="shared" si="0" ref="H6:J7">SUM(B6-E6)*100/E6</f>
        <v>-21.694197336981897</v>
      </c>
      <c r="I6" s="151">
        <f t="shared" si="0"/>
        <v>10.250005613058219</v>
      </c>
      <c r="J6" s="151">
        <f t="shared" si="0"/>
        <v>-28.9743322663891</v>
      </c>
    </row>
    <row r="7" spans="1:10" ht="13.5" customHeight="1">
      <c r="A7" s="117" t="s">
        <v>64</v>
      </c>
      <c r="B7" s="117">
        <v>162988</v>
      </c>
      <c r="C7" s="117">
        <v>19152</v>
      </c>
      <c r="D7" s="150">
        <f>(B7*1000)/C7</f>
        <v>8510.233918128655</v>
      </c>
      <c r="E7" s="117">
        <v>148138</v>
      </c>
      <c r="F7" s="117">
        <v>16609</v>
      </c>
      <c r="G7" s="150">
        <f>(E7*1000)/F7</f>
        <v>8919.14022517912</v>
      </c>
      <c r="H7" s="151">
        <f t="shared" si="0"/>
        <v>10.024436673912163</v>
      </c>
      <c r="I7" s="151">
        <f t="shared" si="0"/>
        <v>15.310975976880005</v>
      </c>
      <c r="J7" s="151">
        <f t="shared" si="0"/>
        <v>-4.584593320958281</v>
      </c>
    </row>
    <row r="8" spans="1:10" ht="13.5" customHeight="1">
      <c r="A8" s="117" t="s">
        <v>295</v>
      </c>
      <c r="B8" s="117">
        <v>3326</v>
      </c>
      <c r="C8" s="117">
        <v>343</v>
      </c>
      <c r="D8" s="150">
        <f>(B8*1000)/C8</f>
        <v>9696.793002915452</v>
      </c>
      <c r="E8" s="117">
        <v>5043</v>
      </c>
      <c r="F8" s="117">
        <v>680</v>
      </c>
      <c r="G8" s="150">
        <f>(E8*1000)/F8</f>
        <v>7416.176470588235</v>
      </c>
      <c r="H8" s="151">
        <f aca="true" t="shared" si="1" ref="H8:J9">SUM(B8-E8)*100/E8</f>
        <v>-34.04719413047789</v>
      </c>
      <c r="I8" s="151">
        <f t="shared" si="1"/>
        <v>-49.55882352941177</v>
      </c>
      <c r="J8" s="151">
        <f t="shared" si="1"/>
        <v>30.75191834190973</v>
      </c>
    </row>
    <row r="9" spans="1:10" ht="13.5" customHeight="1">
      <c r="A9" s="331" t="s">
        <v>226</v>
      </c>
      <c r="B9" s="117">
        <v>8293</v>
      </c>
      <c r="C9" s="117">
        <v>1229</v>
      </c>
      <c r="D9" s="150">
        <f>(B9*1000)/C9</f>
        <v>6747.762408462165</v>
      </c>
      <c r="E9" s="117">
        <v>4087</v>
      </c>
      <c r="F9" s="117">
        <v>731</v>
      </c>
      <c r="G9" s="150">
        <f>(E9*1000)/F9</f>
        <v>5590.971272229822</v>
      </c>
      <c r="H9" s="151">
        <f t="shared" si="1"/>
        <v>102.91167115243455</v>
      </c>
      <c r="I9" s="151">
        <f t="shared" si="1"/>
        <v>68.12585499316006</v>
      </c>
      <c r="J9" s="151">
        <f t="shared" si="1"/>
        <v>20.69034305323814</v>
      </c>
    </row>
    <row r="10" spans="1:10" ht="13.5" customHeight="1">
      <c r="A10" s="557" t="s">
        <v>266</v>
      </c>
      <c r="B10" s="117">
        <v>0</v>
      </c>
      <c r="C10" s="117">
        <v>0</v>
      </c>
      <c r="D10" s="150">
        <v>0</v>
      </c>
      <c r="E10" s="117">
        <v>68</v>
      </c>
      <c r="F10" s="117">
        <v>7</v>
      </c>
      <c r="G10" s="150">
        <f>(E10*1000)/F10</f>
        <v>9714.285714285714</v>
      </c>
      <c r="H10" s="151">
        <v>0</v>
      </c>
      <c r="I10" s="151">
        <v>0</v>
      </c>
      <c r="J10" s="151">
        <v>0</v>
      </c>
    </row>
    <row r="11" spans="1:10" ht="12.75">
      <c r="A11" s="152" t="s">
        <v>2</v>
      </c>
      <c r="B11" s="153">
        <f>SUM(B6:B10)</f>
        <v>1429138</v>
      </c>
      <c r="C11" s="153">
        <f>SUM(C6:C10)</f>
        <v>413558</v>
      </c>
      <c r="D11" s="154">
        <v>0</v>
      </c>
      <c r="E11" s="153">
        <f>SUM(E6:E10)</f>
        <v>1759428</v>
      </c>
      <c r="F11" s="153">
        <f>SUM(F6:F10)</f>
        <v>374339</v>
      </c>
      <c r="G11" s="154">
        <v>0</v>
      </c>
      <c r="H11" s="155">
        <f>SUM(B11-E11)*100/E11</f>
        <v>-18.7725783606945</v>
      </c>
      <c r="I11" s="155">
        <f>SUM(C11-F11)*100/F11</f>
        <v>10.476867224627945</v>
      </c>
      <c r="J11" s="154">
        <v>0</v>
      </c>
    </row>
    <row r="12" spans="1:10" ht="12" customHeight="1">
      <c r="A12" s="4" t="s">
        <v>160</v>
      </c>
      <c r="B12" s="3"/>
      <c r="C12" s="3"/>
      <c r="D12" s="3"/>
      <c r="E12" s="3"/>
      <c r="F12" s="3"/>
      <c r="G12" s="38"/>
      <c r="H12" s="3"/>
      <c r="I12" s="3"/>
      <c r="J12" s="3"/>
    </row>
    <row r="13" spans="1:10" ht="12" customHeight="1">
      <c r="A13" s="248" t="s">
        <v>202</v>
      </c>
      <c r="B13" s="3"/>
      <c r="C13" s="3"/>
      <c r="D13" s="3"/>
      <c r="E13" s="3"/>
      <c r="F13" s="3"/>
      <c r="G13" s="38"/>
      <c r="H13" s="3"/>
      <c r="I13" s="3"/>
      <c r="J13" s="3"/>
    </row>
    <row r="14" spans="1:10" ht="12" customHeight="1">
      <c r="A14" s="248" t="s">
        <v>181</v>
      </c>
      <c r="B14" s="3"/>
      <c r="C14" s="3"/>
      <c r="D14" s="3"/>
      <c r="E14" s="3"/>
      <c r="F14" s="3"/>
      <c r="G14" s="38"/>
      <c r="H14" s="3"/>
      <c r="I14" s="3"/>
      <c r="J14" s="3"/>
    </row>
    <row r="15" spans="1:10" ht="12" customHeight="1">
      <c r="A15" s="248" t="s">
        <v>182</v>
      </c>
      <c r="B15" s="3"/>
      <c r="C15" s="3"/>
      <c r="D15" s="3"/>
      <c r="E15" s="3"/>
      <c r="F15" s="3"/>
      <c r="G15" s="38"/>
      <c r="H15" s="3"/>
      <c r="I15" s="3"/>
      <c r="J15" s="3"/>
    </row>
    <row r="16" spans="1:10" ht="12" customHeight="1">
      <c r="A16" s="248" t="s">
        <v>225</v>
      </c>
      <c r="B16" s="3"/>
      <c r="C16" s="3"/>
      <c r="D16" s="3"/>
      <c r="E16" s="3"/>
      <c r="F16" s="3"/>
      <c r="G16" s="38"/>
      <c r="H16" s="3"/>
      <c r="I16" s="3"/>
      <c r="J16" s="3"/>
    </row>
    <row r="17" spans="1:10" ht="12" customHeight="1">
      <c r="A17" s="248"/>
      <c r="B17" s="3"/>
      <c r="C17" s="3"/>
      <c r="D17" s="3"/>
      <c r="E17" s="3"/>
      <c r="F17" s="3"/>
      <c r="G17" s="38"/>
      <c r="H17" s="3"/>
      <c r="I17" s="3"/>
      <c r="J17" s="3"/>
    </row>
    <row r="18" spans="1:10" ht="12.75">
      <c r="A18" s="646" t="s">
        <v>168</v>
      </c>
      <c r="B18" s="646"/>
      <c r="C18" s="646"/>
      <c r="D18" s="646"/>
      <c r="E18" s="646"/>
      <c r="F18" s="646"/>
      <c r="G18" s="646"/>
      <c r="H18" s="646"/>
      <c r="I18" s="646"/>
      <c r="J18" s="646"/>
    </row>
    <row r="19" spans="1:10" ht="12.75">
      <c r="A19" s="646" t="s">
        <v>65</v>
      </c>
      <c r="B19" s="646"/>
      <c r="C19" s="646"/>
      <c r="D19" s="646"/>
      <c r="E19" s="646"/>
      <c r="F19" s="646"/>
      <c r="G19" s="646"/>
      <c r="H19" s="646"/>
      <c r="I19" s="646"/>
      <c r="J19" s="646"/>
    </row>
    <row r="20" spans="1:10" ht="12.75">
      <c r="A20" s="15"/>
      <c r="B20" s="15"/>
      <c r="C20" s="15"/>
      <c r="D20" s="15"/>
      <c r="E20" s="15"/>
      <c r="F20" s="15"/>
      <c r="G20" s="37"/>
      <c r="H20" s="15"/>
      <c r="I20" s="15"/>
      <c r="J20" s="15"/>
    </row>
    <row r="21" spans="1:10" ht="12.75">
      <c r="A21" s="647" t="s">
        <v>167</v>
      </c>
      <c r="B21" s="648"/>
      <c r="C21" s="648"/>
      <c r="D21" s="15"/>
      <c r="E21" s="15"/>
      <c r="F21" s="15"/>
      <c r="G21" s="37"/>
      <c r="H21" s="15"/>
      <c r="I21" s="15"/>
      <c r="J21" s="15"/>
    </row>
    <row r="22" spans="1:10" ht="12.75">
      <c r="A22" s="3"/>
      <c r="B22" s="3"/>
      <c r="C22" s="3"/>
      <c r="D22" s="3"/>
      <c r="E22" s="3"/>
      <c r="F22" s="3"/>
      <c r="G22" s="38"/>
      <c r="H22" s="3"/>
      <c r="I22" s="3"/>
      <c r="J22" s="3"/>
    </row>
    <row r="23" spans="1:10" ht="12.75">
      <c r="A23" s="638" t="s">
        <v>66</v>
      </c>
      <c r="B23" s="640" t="str">
        <f>B3</f>
        <v>Jan a Mar/13</v>
      </c>
      <c r="C23" s="641"/>
      <c r="D23" s="641"/>
      <c r="E23" s="640" t="str">
        <f>E3</f>
        <v>Jan a Mar/12</v>
      </c>
      <c r="F23" s="641"/>
      <c r="G23" s="641"/>
      <c r="H23" s="642" t="s">
        <v>58</v>
      </c>
      <c r="I23" s="642"/>
      <c r="J23" s="642"/>
    </row>
    <row r="24" spans="1:10" ht="12.75">
      <c r="A24" s="639"/>
      <c r="B24" s="156" t="s">
        <v>1</v>
      </c>
      <c r="C24" s="148" t="s">
        <v>67</v>
      </c>
      <c r="D24" s="149" t="s">
        <v>60</v>
      </c>
      <c r="E24" s="148" t="s">
        <v>1</v>
      </c>
      <c r="F24" s="148" t="s">
        <v>67</v>
      </c>
      <c r="G24" s="147" t="s">
        <v>60</v>
      </c>
      <c r="H24" s="642" t="str">
        <f>H4</f>
        <v>(13/12)</v>
      </c>
      <c r="I24" s="642"/>
      <c r="J24" s="642"/>
    </row>
    <row r="25" spans="1:10" ht="12.75">
      <c r="A25" s="157"/>
      <c r="B25" s="158" t="s">
        <v>68</v>
      </c>
      <c r="C25" s="159" t="s">
        <v>62</v>
      </c>
      <c r="D25" s="160" t="s">
        <v>63</v>
      </c>
      <c r="E25" s="158" t="s">
        <v>68</v>
      </c>
      <c r="F25" s="159" t="s">
        <v>62</v>
      </c>
      <c r="G25" s="161" t="s">
        <v>63</v>
      </c>
      <c r="H25" s="159" t="s">
        <v>1</v>
      </c>
      <c r="I25" s="159" t="s">
        <v>59</v>
      </c>
      <c r="J25" s="157" t="s">
        <v>60</v>
      </c>
    </row>
    <row r="26" spans="1:10" ht="12.75">
      <c r="A26" s="162"/>
      <c r="B26" s="163"/>
      <c r="C26" s="163"/>
      <c r="D26" s="164"/>
      <c r="E26" s="163"/>
      <c r="F26" s="163"/>
      <c r="G26" s="165"/>
      <c r="H26" s="163"/>
      <c r="I26" s="163"/>
      <c r="J26" s="164"/>
    </row>
    <row r="27" spans="1:10" ht="12.75">
      <c r="A27" s="117" t="s">
        <v>299</v>
      </c>
      <c r="B27" s="117">
        <v>241140.929</v>
      </c>
      <c r="C27" s="117">
        <v>76620.83</v>
      </c>
      <c r="D27" s="164">
        <f aca="true" t="shared" si="2" ref="D27:D43">(B27*1000)/C27</f>
        <v>3147.1980791646342</v>
      </c>
      <c r="E27" s="117">
        <v>332092.196</v>
      </c>
      <c r="F27" s="117">
        <v>73444.08</v>
      </c>
      <c r="G27" s="164">
        <f aca="true" t="shared" si="3" ref="G27:G43">(E27*1000)/F27</f>
        <v>4521.7013542820605</v>
      </c>
      <c r="H27" s="151">
        <f aca="true" t="shared" si="4" ref="H27:H43">SUM(B27-E27)*100/E27</f>
        <v>-27.387354504409974</v>
      </c>
      <c r="I27" s="151">
        <f aca="true" t="shared" si="5" ref="I27:I43">SUM(C27-F27)*100/F27</f>
        <v>4.325399678231384</v>
      </c>
      <c r="J27" s="151">
        <f aca="true" t="shared" si="6" ref="J27:J43">SUM(D27-G27)*100/G27</f>
        <v>-30.397922538952486</v>
      </c>
    </row>
    <row r="28" spans="1:10" ht="12.75">
      <c r="A28" s="117" t="s">
        <v>300</v>
      </c>
      <c r="B28" s="117">
        <v>238521.376</v>
      </c>
      <c r="C28" s="117">
        <v>75503.368</v>
      </c>
      <c r="D28" s="164">
        <f t="shared" si="2"/>
        <v>3159.0825988053934</v>
      </c>
      <c r="E28" s="117">
        <v>287430.019</v>
      </c>
      <c r="F28" s="117">
        <v>66588.495</v>
      </c>
      <c r="G28" s="164">
        <f t="shared" si="3"/>
        <v>4316.511718728589</v>
      </c>
      <c r="H28" s="151">
        <f t="shared" si="4"/>
        <v>-17.015843776568094</v>
      </c>
      <c r="I28" s="151">
        <f t="shared" si="5"/>
        <v>13.38800794341426</v>
      </c>
      <c r="J28" s="151">
        <f t="shared" si="6"/>
        <v>-26.81399230080421</v>
      </c>
    </row>
    <row r="29" spans="1:10" ht="12.75">
      <c r="A29" s="117" t="s">
        <v>301</v>
      </c>
      <c r="B29" s="117">
        <v>157095.788</v>
      </c>
      <c r="C29" s="117">
        <v>44292.526</v>
      </c>
      <c r="D29" s="164">
        <f t="shared" si="2"/>
        <v>3546.778704831601</v>
      </c>
      <c r="E29" s="117">
        <v>125629.577</v>
      </c>
      <c r="F29" s="117">
        <v>25170.467</v>
      </c>
      <c r="G29" s="164">
        <f t="shared" si="3"/>
        <v>4991.150025146534</v>
      </c>
      <c r="H29" s="151">
        <f t="shared" si="4"/>
        <v>25.046817597738148</v>
      </c>
      <c r="I29" s="151">
        <f t="shared" si="5"/>
        <v>75.97021938448736</v>
      </c>
      <c r="J29" s="151">
        <f t="shared" si="6"/>
        <v>-28.938647667128144</v>
      </c>
    </row>
    <row r="30" spans="1:10" ht="12.75">
      <c r="A30" s="117" t="s">
        <v>302</v>
      </c>
      <c r="B30" s="117">
        <v>128744.563</v>
      </c>
      <c r="C30" s="117">
        <v>39340.574</v>
      </c>
      <c r="D30" s="164">
        <f t="shared" si="2"/>
        <v>3272.5644267417147</v>
      </c>
      <c r="E30" s="117">
        <v>190886.406</v>
      </c>
      <c r="F30" s="117">
        <v>40667.76</v>
      </c>
      <c r="G30" s="164">
        <f t="shared" si="3"/>
        <v>4693.801822377234</v>
      </c>
      <c r="H30" s="151">
        <f t="shared" si="4"/>
        <v>-32.55435748525748</v>
      </c>
      <c r="I30" s="151">
        <f t="shared" si="5"/>
        <v>-3.263484391567181</v>
      </c>
      <c r="J30" s="151">
        <f t="shared" si="6"/>
        <v>-30.279024326504615</v>
      </c>
    </row>
    <row r="31" spans="1:10" ht="12.75">
      <c r="A31" s="117" t="s">
        <v>303</v>
      </c>
      <c r="B31" s="117">
        <v>93155.094</v>
      </c>
      <c r="C31" s="117">
        <v>27339.699</v>
      </c>
      <c r="D31" s="164">
        <f t="shared" si="2"/>
        <v>3407.3196636144385</v>
      </c>
      <c r="E31" s="117">
        <v>139217.656</v>
      </c>
      <c r="F31" s="117">
        <v>28511.59</v>
      </c>
      <c r="G31" s="164">
        <f t="shared" si="3"/>
        <v>4882.8443450540635</v>
      </c>
      <c r="H31" s="151">
        <f t="shared" si="4"/>
        <v>-33.08672428732746</v>
      </c>
      <c r="I31" s="151">
        <f t="shared" si="5"/>
        <v>-4.110226753400984</v>
      </c>
      <c r="J31" s="151">
        <f t="shared" si="6"/>
        <v>-30.218548394527776</v>
      </c>
    </row>
    <row r="32" spans="1:10" ht="12.75">
      <c r="A32" s="117" t="s">
        <v>306</v>
      </c>
      <c r="B32" s="117">
        <v>30572.332</v>
      </c>
      <c r="C32" s="117">
        <v>9857.1</v>
      </c>
      <c r="D32" s="164">
        <f t="shared" si="2"/>
        <v>3101.554412555417</v>
      </c>
      <c r="E32" s="117">
        <v>37389.664</v>
      </c>
      <c r="F32" s="117">
        <v>8340.6</v>
      </c>
      <c r="G32" s="164">
        <f t="shared" si="3"/>
        <v>4482.850634246936</v>
      </c>
      <c r="H32" s="151">
        <f t="shared" si="4"/>
        <v>-18.233199421102043</v>
      </c>
      <c r="I32" s="151">
        <f t="shared" si="5"/>
        <v>18.182145169412273</v>
      </c>
      <c r="J32" s="151">
        <f t="shared" si="6"/>
        <v>-30.812898630595576</v>
      </c>
    </row>
    <row r="33" spans="1:10" ht="12.75">
      <c r="A33" s="117" t="s">
        <v>304</v>
      </c>
      <c r="B33" s="117">
        <v>29567.534</v>
      </c>
      <c r="C33" s="117">
        <v>9602.102</v>
      </c>
      <c r="D33" s="164">
        <f t="shared" si="2"/>
        <v>3079.2772249242926</v>
      </c>
      <c r="E33" s="117">
        <v>36084.24</v>
      </c>
      <c r="F33" s="117">
        <v>7806.632</v>
      </c>
      <c r="G33" s="164">
        <f t="shared" si="3"/>
        <v>4622.254513854375</v>
      </c>
      <c r="H33" s="151">
        <f t="shared" si="4"/>
        <v>-18.05970140981215</v>
      </c>
      <c r="I33" s="151">
        <f t="shared" si="5"/>
        <v>22.999290859361647</v>
      </c>
      <c r="J33" s="151">
        <f t="shared" si="6"/>
        <v>-33.38148698444202</v>
      </c>
    </row>
    <row r="34" spans="1:10" ht="12.75">
      <c r="A34" s="117" t="s">
        <v>305</v>
      </c>
      <c r="B34" s="117">
        <v>28308.617</v>
      </c>
      <c r="C34" s="117">
        <v>9292.44</v>
      </c>
      <c r="D34" s="164">
        <f t="shared" si="2"/>
        <v>3046.4137513936057</v>
      </c>
      <c r="E34" s="117">
        <v>30729.927</v>
      </c>
      <c r="F34" s="117">
        <v>6936.65</v>
      </c>
      <c r="G34" s="164">
        <f t="shared" si="3"/>
        <v>4430.081811825593</v>
      </c>
      <c r="H34" s="151">
        <f t="shared" si="4"/>
        <v>-7.879322329662551</v>
      </c>
      <c r="I34" s="151">
        <f t="shared" si="5"/>
        <v>33.961494381293576</v>
      </c>
      <c r="J34" s="151">
        <f t="shared" si="6"/>
        <v>-31.233465186544517</v>
      </c>
    </row>
    <row r="35" spans="1:10" ht="12.75">
      <c r="A35" s="117" t="s">
        <v>310</v>
      </c>
      <c r="B35" s="117">
        <v>24993.621</v>
      </c>
      <c r="C35" s="117">
        <v>7186.075</v>
      </c>
      <c r="D35" s="164">
        <f t="shared" si="2"/>
        <v>3478.0629203007206</v>
      </c>
      <c r="E35" s="117">
        <v>55412.042</v>
      </c>
      <c r="F35" s="117">
        <v>7894.669</v>
      </c>
      <c r="G35" s="164">
        <f t="shared" si="3"/>
        <v>7018.918969243676</v>
      </c>
      <c r="H35" s="151">
        <f t="shared" si="4"/>
        <v>-54.89496488867889</v>
      </c>
      <c r="I35" s="151">
        <f t="shared" si="5"/>
        <v>-8.97560113033238</v>
      </c>
      <c r="J35" s="151">
        <f t="shared" si="6"/>
        <v>-50.44731338912295</v>
      </c>
    </row>
    <row r="36" spans="1:10" ht="12.75">
      <c r="A36" s="117" t="s">
        <v>308</v>
      </c>
      <c r="B36" s="117">
        <v>22664.094</v>
      </c>
      <c r="C36" s="117">
        <v>6513.6</v>
      </c>
      <c r="D36" s="164">
        <f t="shared" si="2"/>
        <v>3479.5035003684598</v>
      </c>
      <c r="E36" s="117">
        <v>30404.102</v>
      </c>
      <c r="F36" s="117">
        <v>6009.6</v>
      </c>
      <c r="G36" s="164">
        <f t="shared" si="3"/>
        <v>5059.255524494142</v>
      </c>
      <c r="H36" s="151">
        <f t="shared" si="4"/>
        <v>-25.457117595513918</v>
      </c>
      <c r="I36" s="151">
        <f t="shared" si="5"/>
        <v>8.386581469648561</v>
      </c>
      <c r="J36" s="151">
        <f t="shared" si="6"/>
        <v>-31.224989852309083</v>
      </c>
    </row>
    <row r="37" spans="1:10" ht="12.75">
      <c r="A37" s="117" t="s">
        <v>307</v>
      </c>
      <c r="B37" s="117">
        <v>22136.009</v>
      </c>
      <c r="C37" s="117">
        <v>6647.52</v>
      </c>
      <c r="D37" s="164">
        <f t="shared" si="2"/>
        <v>3329.965009507305</v>
      </c>
      <c r="E37" s="117">
        <v>27530.011</v>
      </c>
      <c r="F37" s="117">
        <v>5820.8</v>
      </c>
      <c r="G37" s="164">
        <f t="shared" si="3"/>
        <v>4729.592324079164</v>
      </c>
      <c r="H37" s="151">
        <f t="shared" si="4"/>
        <v>-19.593170522162165</v>
      </c>
      <c r="I37" s="151">
        <f t="shared" si="5"/>
        <v>14.202858713578895</v>
      </c>
      <c r="J37" s="151">
        <f t="shared" si="6"/>
        <v>-29.59298008511468</v>
      </c>
    </row>
    <row r="38" spans="1:10" ht="12.75">
      <c r="A38" s="117" t="s">
        <v>309</v>
      </c>
      <c r="B38" s="117">
        <v>20836.755</v>
      </c>
      <c r="C38" s="117">
        <v>7571.76</v>
      </c>
      <c r="D38" s="164">
        <f t="shared" si="2"/>
        <v>2751.903784589052</v>
      </c>
      <c r="E38" s="117">
        <v>17820.544</v>
      </c>
      <c r="F38" s="117">
        <v>4719</v>
      </c>
      <c r="G38" s="164">
        <f t="shared" si="3"/>
        <v>3776.3390548845096</v>
      </c>
      <c r="H38" s="151">
        <f t="shared" si="4"/>
        <v>16.925470962053677</v>
      </c>
      <c r="I38" s="151">
        <f t="shared" si="5"/>
        <v>60.45263827082009</v>
      </c>
      <c r="J38" s="151">
        <f t="shared" si="6"/>
        <v>-27.12773549743635</v>
      </c>
    </row>
    <row r="39" spans="1:10" ht="12.75">
      <c r="A39" s="117" t="s">
        <v>311</v>
      </c>
      <c r="B39" s="117">
        <v>17032.35</v>
      </c>
      <c r="C39" s="117">
        <v>5558.04</v>
      </c>
      <c r="D39" s="164">
        <f t="shared" si="2"/>
        <v>3064.4525768076514</v>
      </c>
      <c r="E39" s="117">
        <v>19980.068</v>
      </c>
      <c r="F39" s="117">
        <v>4368.6</v>
      </c>
      <c r="G39" s="164">
        <f t="shared" si="3"/>
        <v>4573.563155244243</v>
      </c>
      <c r="H39" s="151">
        <f t="shared" si="4"/>
        <v>-14.753293131935289</v>
      </c>
      <c r="I39" s="151">
        <f t="shared" si="5"/>
        <v>27.227029254223307</v>
      </c>
      <c r="J39" s="151">
        <f t="shared" si="6"/>
        <v>-32.99638656363979</v>
      </c>
    </row>
    <row r="40" spans="1:10" ht="12.75">
      <c r="A40" s="117" t="s">
        <v>312</v>
      </c>
      <c r="B40" s="117">
        <v>16086.042</v>
      </c>
      <c r="C40" s="117">
        <v>5114.36</v>
      </c>
      <c r="D40" s="164">
        <f t="shared" si="2"/>
        <v>3145.269789377361</v>
      </c>
      <c r="E40" s="117">
        <v>21546.085</v>
      </c>
      <c r="F40" s="117">
        <v>4557.84</v>
      </c>
      <c r="G40" s="164">
        <f t="shared" si="3"/>
        <v>4727.257867761922</v>
      </c>
      <c r="H40" s="151">
        <f t="shared" si="4"/>
        <v>-25.3412302049305</v>
      </c>
      <c r="I40" s="151">
        <f t="shared" si="5"/>
        <v>12.210169729520992</v>
      </c>
      <c r="J40" s="151">
        <f t="shared" si="6"/>
        <v>-33.465237620589946</v>
      </c>
    </row>
    <row r="41" spans="1:10" ht="12.75">
      <c r="A41" s="117" t="s">
        <v>313</v>
      </c>
      <c r="B41" s="117">
        <v>15927.647</v>
      </c>
      <c r="C41" s="117">
        <v>5969.7</v>
      </c>
      <c r="D41" s="164">
        <f t="shared" si="2"/>
        <v>2668.0816456438347</v>
      </c>
      <c r="E41" s="117">
        <v>27760.971</v>
      </c>
      <c r="F41" s="117">
        <v>8060.76</v>
      </c>
      <c r="G41" s="164">
        <f t="shared" si="3"/>
        <v>3443.9644648891667</v>
      </c>
      <c r="H41" s="151">
        <f t="shared" si="4"/>
        <v>-42.62575685843266</v>
      </c>
      <c r="I41" s="151">
        <f t="shared" si="5"/>
        <v>-25.94122638560136</v>
      </c>
      <c r="J41" s="151">
        <f t="shared" si="6"/>
        <v>-22.528769595487145</v>
      </c>
    </row>
    <row r="42" spans="1:10" ht="12.75">
      <c r="A42" s="166" t="s">
        <v>15</v>
      </c>
      <c r="B42" s="166">
        <f>SUM(B26:B41)</f>
        <v>1086782.7510000002</v>
      </c>
      <c r="C42" s="166">
        <f>SUM(C26:C41)</f>
        <v>336409.69399999996</v>
      </c>
      <c r="D42" s="167">
        <f t="shared" si="2"/>
        <v>3230.5333953902064</v>
      </c>
      <c r="E42" s="166">
        <f>SUM(E26:E41)</f>
        <v>1379913.5079999997</v>
      </c>
      <c r="F42" s="166">
        <f>SUM(F26:F41)</f>
        <v>298897.543</v>
      </c>
      <c r="G42" s="167">
        <f t="shared" si="3"/>
        <v>4616.677320763389</v>
      </c>
      <c r="H42" s="168">
        <f t="shared" si="4"/>
        <v>-21.242690596228265</v>
      </c>
      <c r="I42" s="168">
        <f t="shared" si="5"/>
        <v>12.55017041073501</v>
      </c>
      <c r="J42" s="168">
        <f t="shared" si="6"/>
        <v>-30.024708877508836</v>
      </c>
    </row>
    <row r="43" spans="1:10" ht="12.75">
      <c r="A43" s="169" t="s">
        <v>333</v>
      </c>
      <c r="B43" s="163">
        <f>B45-B42</f>
        <v>167748.24899999984</v>
      </c>
      <c r="C43" s="163">
        <f>C45-C42</f>
        <v>56424.30600000004</v>
      </c>
      <c r="D43" s="164">
        <f t="shared" si="2"/>
        <v>2972.978506815834</v>
      </c>
      <c r="E43" s="163">
        <f>E45-E42</f>
        <v>222178.49200000032</v>
      </c>
      <c r="F43" s="163">
        <f>F45-F42</f>
        <v>57414.456999999995</v>
      </c>
      <c r="G43" s="164">
        <f t="shared" si="3"/>
        <v>3869.730789233108</v>
      </c>
      <c r="H43" s="151">
        <f t="shared" si="4"/>
        <v>-24.498430298104825</v>
      </c>
      <c r="I43" s="151">
        <f t="shared" si="5"/>
        <v>-1.7245673855279244</v>
      </c>
      <c r="J43" s="151">
        <f t="shared" si="6"/>
        <v>-23.17350563280372</v>
      </c>
    </row>
    <row r="44" spans="1:10" ht="12.75">
      <c r="A44" s="169"/>
      <c r="B44" s="163"/>
      <c r="C44" s="170"/>
      <c r="D44" s="170"/>
      <c r="E44" s="170"/>
      <c r="F44" s="170"/>
      <c r="G44" s="171"/>
      <c r="H44" s="151"/>
      <c r="I44" s="151"/>
      <c r="J44" s="151"/>
    </row>
    <row r="45" spans="1:10" ht="12.75">
      <c r="A45" s="172" t="s">
        <v>69</v>
      </c>
      <c r="B45" s="173">
        <f>B6</f>
        <v>1254531</v>
      </c>
      <c r="C45" s="174">
        <f>C6</f>
        <v>392834</v>
      </c>
      <c r="D45" s="175">
        <f>(B45*1000)/C45</f>
        <v>3193.539764887968</v>
      </c>
      <c r="E45" s="174">
        <f>E6</f>
        <v>1602092</v>
      </c>
      <c r="F45" s="174">
        <f>F6</f>
        <v>356312</v>
      </c>
      <c r="G45" s="175">
        <f>(E45*1000)/F45</f>
        <v>4496.317833808573</v>
      </c>
      <c r="H45" s="155">
        <f>SUM(B45-E45)*100/E45</f>
        <v>-21.694197336981897</v>
      </c>
      <c r="I45" s="155">
        <f>SUM(C45-F45)*100/F45</f>
        <v>10.250005613058219</v>
      </c>
      <c r="J45" s="155">
        <f>SUM(D45-G45)*100/G45</f>
        <v>-28.9743322663891</v>
      </c>
    </row>
    <row r="46" spans="1:10" ht="12" customHeight="1">
      <c r="A46" s="4" t="s">
        <v>160</v>
      </c>
      <c r="B46" s="3"/>
      <c r="C46" s="3"/>
      <c r="D46" s="3"/>
      <c r="E46" s="3"/>
      <c r="F46" s="3"/>
      <c r="G46" s="38"/>
      <c r="H46" s="3"/>
      <c r="I46" s="3"/>
      <c r="J46" s="3"/>
    </row>
    <row r="47" spans="1:10" ht="12.75">
      <c r="A47" s="646" t="s">
        <v>70</v>
      </c>
      <c r="B47" s="646"/>
      <c r="C47" s="646"/>
      <c r="D47" s="646"/>
      <c r="E47" s="646"/>
      <c r="F47" s="646"/>
      <c r="G47" s="646"/>
      <c r="H47" s="646"/>
      <c r="I47" s="646"/>
      <c r="J47" s="646"/>
    </row>
    <row r="48" spans="1:10" ht="12.75">
      <c r="A48" s="646" t="s">
        <v>65</v>
      </c>
      <c r="B48" s="646"/>
      <c r="C48" s="646"/>
      <c r="D48" s="646"/>
      <c r="E48" s="646"/>
      <c r="F48" s="646"/>
      <c r="G48" s="646"/>
      <c r="H48" s="646"/>
      <c r="I48" s="646"/>
      <c r="J48" s="646"/>
    </row>
    <row r="49" spans="1:10" ht="12.75">
      <c r="A49" s="15"/>
      <c r="B49" s="15"/>
      <c r="C49" s="15"/>
      <c r="D49" s="15"/>
      <c r="E49" s="15"/>
      <c r="F49" s="15"/>
      <c r="G49" s="37"/>
      <c r="H49" s="15"/>
      <c r="I49" s="15"/>
      <c r="J49" s="15"/>
    </row>
    <row r="50" spans="1:10" ht="12.75">
      <c r="A50" s="647" t="s">
        <v>71</v>
      </c>
      <c r="B50" s="648"/>
      <c r="C50" s="648"/>
      <c r="D50" s="15"/>
      <c r="E50" s="15"/>
      <c r="F50" s="15"/>
      <c r="G50" s="37"/>
      <c r="H50" s="15"/>
      <c r="I50" s="15"/>
      <c r="J50" s="15"/>
    </row>
    <row r="51" spans="1:10" ht="12.75">
      <c r="A51" s="3"/>
      <c r="B51" s="3"/>
      <c r="C51" s="3"/>
      <c r="D51" s="3"/>
      <c r="E51" s="3"/>
      <c r="F51" s="3"/>
      <c r="G51" s="38"/>
      <c r="H51" s="3"/>
      <c r="I51" s="3"/>
      <c r="J51" s="3"/>
    </row>
    <row r="52" spans="1:10" ht="12.75">
      <c r="A52" s="638" t="s">
        <v>66</v>
      </c>
      <c r="B52" s="640" t="str">
        <f>B3</f>
        <v>Jan a Mar/13</v>
      </c>
      <c r="C52" s="641"/>
      <c r="D52" s="641"/>
      <c r="E52" s="640" t="str">
        <f>E3</f>
        <v>Jan a Mar/12</v>
      </c>
      <c r="F52" s="641"/>
      <c r="G52" s="641"/>
      <c r="H52" s="642" t="s">
        <v>58</v>
      </c>
      <c r="I52" s="642"/>
      <c r="J52" s="642"/>
    </row>
    <row r="53" spans="1:10" ht="12.75">
      <c r="A53" s="639"/>
      <c r="B53" s="156" t="s">
        <v>1</v>
      </c>
      <c r="C53" s="148" t="s">
        <v>67</v>
      </c>
      <c r="D53" s="149" t="s">
        <v>60</v>
      </c>
      <c r="E53" s="148" t="s">
        <v>1</v>
      </c>
      <c r="F53" s="148" t="s">
        <v>67</v>
      </c>
      <c r="G53" s="147" t="s">
        <v>60</v>
      </c>
      <c r="H53" s="642" t="str">
        <f>H4</f>
        <v>(13/12)</v>
      </c>
      <c r="I53" s="642"/>
      <c r="J53" s="642"/>
    </row>
    <row r="54" spans="1:10" ht="12.75">
      <c r="A54" s="157"/>
      <c r="B54" s="156" t="s">
        <v>68</v>
      </c>
      <c r="C54" s="148" t="s">
        <v>62</v>
      </c>
      <c r="D54" s="149" t="s">
        <v>63</v>
      </c>
      <c r="E54" s="148" t="s">
        <v>68</v>
      </c>
      <c r="F54" s="148" t="s">
        <v>62</v>
      </c>
      <c r="G54" s="147" t="s">
        <v>63</v>
      </c>
      <c r="H54" s="148" t="s">
        <v>1</v>
      </c>
      <c r="I54" s="148" t="s">
        <v>59</v>
      </c>
      <c r="J54" s="119" t="s">
        <v>60</v>
      </c>
    </row>
    <row r="55" spans="1:10" ht="12.75">
      <c r="A55" s="162"/>
      <c r="B55" s="163"/>
      <c r="C55" s="163"/>
      <c r="D55" s="164"/>
      <c r="E55" s="163"/>
      <c r="F55" s="163"/>
      <c r="G55" s="165"/>
      <c r="H55" s="163"/>
      <c r="I55" s="163"/>
      <c r="J55" s="164"/>
    </row>
    <row r="56" spans="1:10" ht="12.75">
      <c r="A56" s="117" t="s">
        <v>300</v>
      </c>
      <c r="B56" s="117">
        <v>28741.787</v>
      </c>
      <c r="C56" s="117">
        <v>3579.739</v>
      </c>
      <c r="D56" s="164">
        <f aca="true" t="shared" si="7" ref="D56:D72">(B56*1000)/C56</f>
        <v>8029.017478648583</v>
      </c>
      <c r="E56" s="117">
        <v>23497.829</v>
      </c>
      <c r="F56" s="117">
        <v>3094.104</v>
      </c>
      <c r="G56" s="164">
        <f aca="true" t="shared" si="8" ref="G56:G72">(E56*1000)/F56</f>
        <v>7594.388876392003</v>
      </c>
      <c r="H56" s="151">
        <f aca="true" t="shared" si="9" ref="H56:H72">SUM(B56-E56)*100/E56</f>
        <v>22.316776583913338</v>
      </c>
      <c r="I56" s="151">
        <f aca="true" t="shared" si="10" ref="I56:I72">SUM(C56-F56)*100/F56</f>
        <v>15.695496983941078</v>
      </c>
      <c r="J56" s="151">
        <f aca="true" t="shared" si="11" ref="J56:J72">SUM(D56-G56)*100/G56</f>
        <v>5.7230227386389325</v>
      </c>
    </row>
    <row r="57" spans="1:10" ht="12.75">
      <c r="A57" s="117" t="s">
        <v>311</v>
      </c>
      <c r="B57" s="117">
        <v>18183.999</v>
      </c>
      <c r="C57" s="117">
        <v>2022.591</v>
      </c>
      <c r="D57" s="164">
        <f t="shared" si="7"/>
        <v>8990.44789579307</v>
      </c>
      <c r="E57" s="117">
        <v>18540.681</v>
      </c>
      <c r="F57" s="117">
        <v>1908.609</v>
      </c>
      <c r="G57" s="164">
        <f t="shared" si="8"/>
        <v>9714.237436792973</v>
      </c>
      <c r="H57" s="151">
        <f t="shared" si="9"/>
        <v>-1.9237804695523357</v>
      </c>
      <c r="I57" s="151">
        <f t="shared" si="10"/>
        <v>5.97199321600181</v>
      </c>
      <c r="J57" s="151">
        <f t="shared" si="11"/>
        <v>-7.450811715374884</v>
      </c>
    </row>
    <row r="58" spans="1:10" ht="12.75">
      <c r="A58" s="117" t="s">
        <v>314</v>
      </c>
      <c r="B58" s="117">
        <v>10751.842</v>
      </c>
      <c r="C58" s="117">
        <v>1312.647</v>
      </c>
      <c r="D58" s="164">
        <f t="shared" si="7"/>
        <v>8190.9622312777165</v>
      </c>
      <c r="E58" s="117">
        <v>7880.826</v>
      </c>
      <c r="F58" s="117">
        <v>817.115</v>
      </c>
      <c r="G58" s="164">
        <f t="shared" si="8"/>
        <v>9644.696278981539</v>
      </c>
      <c r="H58" s="151">
        <f t="shared" si="9"/>
        <v>36.43039447895437</v>
      </c>
      <c r="I58" s="151">
        <f t="shared" si="10"/>
        <v>60.64409538437061</v>
      </c>
      <c r="J58" s="151">
        <f t="shared" si="11"/>
        <v>-15.072885715145961</v>
      </c>
    </row>
    <row r="59" spans="1:10" ht="12.75">
      <c r="A59" s="117" t="s">
        <v>301</v>
      </c>
      <c r="B59" s="117">
        <v>9619.58</v>
      </c>
      <c r="C59" s="117">
        <v>1110.127</v>
      </c>
      <c r="D59" s="164">
        <f t="shared" si="7"/>
        <v>8665.296853423077</v>
      </c>
      <c r="E59" s="117">
        <v>10038.893</v>
      </c>
      <c r="F59" s="117">
        <v>1027.759</v>
      </c>
      <c r="G59" s="164">
        <f t="shared" si="8"/>
        <v>9767.750027000493</v>
      </c>
      <c r="H59" s="151">
        <f t="shared" si="9"/>
        <v>-4.176884841784847</v>
      </c>
      <c r="I59" s="151">
        <f t="shared" si="10"/>
        <v>8.01433020776271</v>
      </c>
      <c r="J59" s="151">
        <f t="shared" si="11"/>
        <v>-11.286664488034205</v>
      </c>
    </row>
    <row r="60" spans="1:10" ht="12.75">
      <c r="A60" s="117" t="s">
        <v>315</v>
      </c>
      <c r="B60" s="117">
        <v>9405.35</v>
      </c>
      <c r="C60" s="117">
        <v>1514.281</v>
      </c>
      <c r="D60" s="164">
        <f t="shared" si="7"/>
        <v>6211.099525121163</v>
      </c>
      <c r="E60" s="117">
        <v>5831.309</v>
      </c>
      <c r="F60" s="117">
        <v>858.313</v>
      </c>
      <c r="G60" s="164">
        <f t="shared" si="8"/>
        <v>6793.919001576348</v>
      </c>
      <c r="H60" s="151">
        <f t="shared" si="9"/>
        <v>61.29054385559058</v>
      </c>
      <c r="I60" s="151">
        <f t="shared" si="10"/>
        <v>76.42526677330997</v>
      </c>
      <c r="J60" s="151">
        <f t="shared" si="11"/>
        <v>-8.578546142807365</v>
      </c>
    </row>
    <row r="61" spans="1:10" ht="12.75">
      <c r="A61" s="117" t="s">
        <v>299</v>
      </c>
      <c r="B61" s="117">
        <v>7652.024</v>
      </c>
      <c r="C61" s="117">
        <v>878.708</v>
      </c>
      <c r="D61" s="164">
        <f t="shared" si="7"/>
        <v>8708.267137661203</v>
      </c>
      <c r="E61" s="117">
        <v>10575.047</v>
      </c>
      <c r="F61" s="117">
        <v>1260.154</v>
      </c>
      <c r="G61" s="164">
        <f t="shared" si="8"/>
        <v>8391.868771594583</v>
      </c>
      <c r="H61" s="151">
        <f t="shared" si="9"/>
        <v>-27.64075658481707</v>
      </c>
      <c r="I61" s="151">
        <f t="shared" si="10"/>
        <v>-30.269792422196023</v>
      </c>
      <c r="J61" s="151">
        <f t="shared" si="11"/>
        <v>3.770296875203631</v>
      </c>
    </row>
    <row r="62" spans="1:10" s="176" customFormat="1" ht="12.75">
      <c r="A62" s="117" t="s">
        <v>316</v>
      </c>
      <c r="B62" s="117">
        <v>7275.284</v>
      </c>
      <c r="C62" s="117">
        <v>1075.4</v>
      </c>
      <c r="D62" s="164">
        <f t="shared" si="7"/>
        <v>6765.188766970429</v>
      </c>
      <c r="E62" s="117">
        <v>4934.202</v>
      </c>
      <c r="F62" s="117">
        <v>594.36</v>
      </c>
      <c r="G62" s="164">
        <f t="shared" si="8"/>
        <v>8301.706036745407</v>
      </c>
      <c r="H62" s="151">
        <f t="shared" si="9"/>
        <v>47.4460105200395</v>
      </c>
      <c r="I62" s="151">
        <f t="shared" si="10"/>
        <v>80.93411400498016</v>
      </c>
      <c r="J62" s="151">
        <f t="shared" si="11"/>
        <v>-18.508451913064278</v>
      </c>
    </row>
    <row r="63" spans="1:10" ht="12.75">
      <c r="A63" s="117" t="s">
        <v>312</v>
      </c>
      <c r="B63" s="117">
        <v>6441.87</v>
      </c>
      <c r="C63" s="117">
        <v>365.6</v>
      </c>
      <c r="D63" s="164">
        <f t="shared" si="7"/>
        <v>17619.99452954048</v>
      </c>
      <c r="E63" s="117">
        <v>4017.331</v>
      </c>
      <c r="F63" s="117">
        <v>307.085</v>
      </c>
      <c r="G63" s="164">
        <f t="shared" si="8"/>
        <v>13082.14663692463</v>
      </c>
      <c r="H63" s="151">
        <f t="shared" si="9"/>
        <v>60.35198493726306</v>
      </c>
      <c r="I63" s="151">
        <f t="shared" si="10"/>
        <v>19.054984776202044</v>
      </c>
      <c r="J63" s="151">
        <f t="shared" si="11"/>
        <v>34.68733395639887</v>
      </c>
    </row>
    <row r="64" spans="1:10" ht="12.75">
      <c r="A64" s="117" t="s">
        <v>307</v>
      </c>
      <c r="B64" s="117">
        <v>6395.662</v>
      </c>
      <c r="C64" s="117">
        <v>680.185</v>
      </c>
      <c r="D64" s="164">
        <f t="shared" si="7"/>
        <v>9402.827172019377</v>
      </c>
      <c r="E64" s="117">
        <v>3710.851</v>
      </c>
      <c r="F64" s="117">
        <v>353.326</v>
      </c>
      <c r="G64" s="164">
        <f t="shared" si="8"/>
        <v>10502.626469605972</v>
      </c>
      <c r="H64" s="151">
        <f t="shared" si="9"/>
        <v>72.35027760478661</v>
      </c>
      <c r="I64" s="151">
        <f t="shared" si="10"/>
        <v>92.50918415287862</v>
      </c>
      <c r="J64" s="151">
        <f t="shared" si="11"/>
        <v>-10.471659644083827</v>
      </c>
    </row>
    <row r="65" spans="1:10" s="176" customFormat="1" ht="12.75">
      <c r="A65" s="117" t="s">
        <v>310</v>
      </c>
      <c r="B65" s="117">
        <v>5333.558</v>
      </c>
      <c r="C65" s="117">
        <v>675.195</v>
      </c>
      <c r="D65" s="164">
        <f t="shared" si="7"/>
        <v>7899.2853916276035</v>
      </c>
      <c r="E65" s="117">
        <v>4468.676</v>
      </c>
      <c r="F65" s="117">
        <v>546.892</v>
      </c>
      <c r="G65" s="164">
        <f t="shared" si="8"/>
        <v>8171.039254551172</v>
      </c>
      <c r="H65" s="151">
        <f t="shared" si="9"/>
        <v>19.35432329396894</v>
      </c>
      <c r="I65" s="151">
        <f t="shared" si="10"/>
        <v>23.460390716997136</v>
      </c>
      <c r="J65" s="151">
        <f t="shared" si="11"/>
        <v>-3.325817615821696</v>
      </c>
    </row>
    <row r="66" spans="1:10" ht="12.75">
      <c r="A66" s="117" t="s">
        <v>318</v>
      </c>
      <c r="B66" s="117">
        <v>3357.241</v>
      </c>
      <c r="C66" s="117">
        <v>343.569</v>
      </c>
      <c r="D66" s="164">
        <f t="shared" si="7"/>
        <v>9771.66449825217</v>
      </c>
      <c r="E66" s="117">
        <v>1632.284</v>
      </c>
      <c r="F66" s="117">
        <v>132.954</v>
      </c>
      <c r="G66" s="164">
        <f t="shared" si="8"/>
        <v>12277.058230666245</v>
      </c>
      <c r="H66" s="151">
        <f t="shared" si="9"/>
        <v>105.67750464992609</v>
      </c>
      <c r="I66" s="151">
        <f t="shared" si="10"/>
        <v>158.41193194638745</v>
      </c>
      <c r="J66" s="151">
        <f t="shared" si="11"/>
        <v>-20.40711777481008</v>
      </c>
    </row>
    <row r="67" spans="1:10" ht="12.75">
      <c r="A67" s="117" t="s">
        <v>319</v>
      </c>
      <c r="B67" s="117">
        <v>3246.206</v>
      </c>
      <c r="C67" s="117">
        <v>405.223</v>
      </c>
      <c r="D67" s="164">
        <f t="shared" si="7"/>
        <v>8010.912509901955</v>
      </c>
      <c r="E67" s="117">
        <v>1766.267</v>
      </c>
      <c r="F67" s="117">
        <v>172.02</v>
      </c>
      <c r="G67" s="164">
        <f t="shared" si="8"/>
        <v>10267.80025578421</v>
      </c>
      <c r="H67" s="151">
        <f t="shared" si="9"/>
        <v>83.78908738033377</v>
      </c>
      <c r="I67" s="151">
        <f t="shared" si="10"/>
        <v>135.56737588652481</v>
      </c>
      <c r="J67" s="151">
        <f t="shared" si="11"/>
        <v>-21.980245911103225</v>
      </c>
    </row>
    <row r="68" spans="1:10" ht="12.75">
      <c r="A68" s="117" t="s">
        <v>320</v>
      </c>
      <c r="B68" s="117">
        <v>3133.026</v>
      </c>
      <c r="C68" s="117">
        <v>466.2</v>
      </c>
      <c r="D68" s="164">
        <f t="shared" si="7"/>
        <v>6720.347490347491</v>
      </c>
      <c r="E68" s="117">
        <v>4192.653</v>
      </c>
      <c r="F68" s="117">
        <v>559.15</v>
      </c>
      <c r="G68" s="164">
        <f t="shared" si="8"/>
        <v>7498.2616471429865</v>
      </c>
      <c r="H68" s="151">
        <f t="shared" si="9"/>
        <v>-25.273424726539506</v>
      </c>
      <c r="I68" s="151">
        <f t="shared" si="10"/>
        <v>-16.623446302423318</v>
      </c>
      <c r="J68" s="151">
        <f t="shared" si="11"/>
        <v>-10.374593384479978</v>
      </c>
    </row>
    <row r="69" spans="1:10" s="176" customFormat="1" ht="12.75">
      <c r="A69" s="117" t="s">
        <v>317</v>
      </c>
      <c r="B69" s="117">
        <v>3069.646</v>
      </c>
      <c r="C69" s="117">
        <v>272.458</v>
      </c>
      <c r="D69" s="164">
        <f t="shared" si="7"/>
        <v>11266.492450212509</v>
      </c>
      <c r="E69" s="117">
        <v>1214.7</v>
      </c>
      <c r="F69" s="117">
        <v>101.631</v>
      </c>
      <c r="G69" s="164">
        <f t="shared" si="8"/>
        <v>11952.061870885851</v>
      </c>
      <c r="H69" s="151">
        <f t="shared" si="9"/>
        <v>152.70815839301886</v>
      </c>
      <c r="I69" s="151">
        <f t="shared" si="10"/>
        <v>168.08552508584984</v>
      </c>
      <c r="J69" s="151">
        <f t="shared" si="11"/>
        <v>-5.735992902976246</v>
      </c>
    </row>
    <row r="70" spans="1:10" s="176" customFormat="1" ht="12.75">
      <c r="A70" s="117" t="s">
        <v>344</v>
      </c>
      <c r="B70" s="117">
        <v>2384.422</v>
      </c>
      <c r="C70" s="117">
        <v>346.329</v>
      </c>
      <c r="D70" s="164">
        <f t="shared" si="7"/>
        <v>6884.846489898334</v>
      </c>
      <c r="E70" s="117">
        <v>2342.106</v>
      </c>
      <c r="F70" s="117">
        <v>343.891</v>
      </c>
      <c r="G70" s="164">
        <f t="shared" si="8"/>
        <v>6810.605686104027</v>
      </c>
      <c r="H70" s="151">
        <f t="shared" si="9"/>
        <v>1.806749993382016</v>
      </c>
      <c r="I70" s="151">
        <f t="shared" si="10"/>
        <v>0.7089455670546737</v>
      </c>
      <c r="J70" s="151">
        <f t="shared" si="11"/>
        <v>1.0900763781668288</v>
      </c>
    </row>
    <row r="71" spans="1:10" ht="12.75">
      <c r="A71" s="177" t="s">
        <v>15</v>
      </c>
      <c r="B71" s="166">
        <f>SUM(B55:B70)</f>
        <v>124991.497</v>
      </c>
      <c r="C71" s="166">
        <f>SUM(C55:C70)</f>
        <v>15048.251999999999</v>
      </c>
      <c r="D71" s="167">
        <f t="shared" si="7"/>
        <v>8306.047572834374</v>
      </c>
      <c r="E71" s="166">
        <f>SUM(E55:E70)</f>
        <v>104643.65500000003</v>
      </c>
      <c r="F71" s="166">
        <f>SUM(F55:F70)</f>
        <v>12077.363</v>
      </c>
      <c r="G71" s="167">
        <f t="shared" si="8"/>
        <v>8664.445624429773</v>
      </c>
      <c r="H71" s="168">
        <f t="shared" si="9"/>
        <v>19.444888464570518</v>
      </c>
      <c r="I71" s="168">
        <f t="shared" si="10"/>
        <v>24.598821779224483</v>
      </c>
      <c r="J71" s="168">
        <f t="shared" si="11"/>
        <v>-4.136422191685068</v>
      </c>
    </row>
    <row r="72" spans="1:10" ht="12.75">
      <c r="A72" s="169" t="s">
        <v>333</v>
      </c>
      <c r="B72" s="163">
        <f>B74-B71</f>
        <v>37996.503</v>
      </c>
      <c r="C72" s="163">
        <f>C74-C71</f>
        <v>4103.748000000001</v>
      </c>
      <c r="D72" s="164">
        <f t="shared" si="7"/>
        <v>9258.975697338137</v>
      </c>
      <c r="E72" s="163">
        <f>E74-E71</f>
        <v>43494.34499999997</v>
      </c>
      <c r="F72" s="163">
        <f>F74-F71</f>
        <v>4531.637000000001</v>
      </c>
      <c r="G72" s="164">
        <f t="shared" si="8"/>
        <v>9597.932270391464</v>
      </c>
      <c r="H72" s="151">
        <f t="shared" si="9"/>
        <v>-12.640360488242733</v>
      </c>
      <c r="I72" s="151">
        <f t="shared" si="10"/>
        <v>-9.442261151985456</v>
      </c>
      <c r="J72" s="151">
        <f t="shared" si="11"/>
        <v>-3.53155829301869</v>
      </c>
    </row>
    <row r="73" spans="1:10" ht="12.75">
      <c r="A73" s="169"/>
      <c r="B73" s="163"/>
      <c r="C73" s="170"/>
      <c r="D73" s="170"/>
      <c r="E73" s="170"/>
      <c r="F73" s="170"/>
      <c r="G73" s="170"/>
      <c r="H73" s="151"/>
      <c r="I73" s="151"/>
      <c r="J73" s="151"/>
    </row>
    <row r="74" spans="1:10" ht="12.75">
      <c r="A74" s="172" t="s">
        <v>69</v>
      </c>
      <c r="B74" s="173">
        <f>B7</f>
        <v>162988</v>
      </c>
      <c r="C74" s="174">
        <f>C7</f>
        <v>19152</v>
      </c>
      <c r="D74" s="175">
        <f>(B74*1000)/C74</f>
        <v>8510.233918128655</v>
      </c>
      <c r="E74" s="174">
        <f>E7</f>
        <v>148138</v>
      </c>
      <c r="F74" s="174">
        <f>F7</f>
        <v>16609</v>
      </c>
      <c r="G74" s="175">
        <f>(E74*1000)/F74</f>
        <v>8919.14022517912</v>
      </c>
      <c r="H74" s="155">
        <f>SUM(B74-E74)*100/E74</f>
        <v>10.024436673912163</v>
      </c>
      <c r="I74" s="155">
        <f>SUM(C74-F74)*100/F74</f>
        <v>15.310975976880005</v>
      </c>
      <c r="J74" s="155">
        <f>SUM(D74-G74)*100/G74</f>
        <v>-4.584593320958281</v>
      </c>
    </row>
    <row r="75" spans="1:10" ht="12.75">
      <c r="A75" s="4" t="s">
        <v>160</v>
      </c>
      <c r="B75"/>
      <c r="C75"/>
      <c r="D75"/>
      <c r="E75"/>
      <c r="F75"/>
      <c r="G75"/>
      <c r="H75"/>
      <c r="I75"/>
      <c r="J75"/>
    </row>
    <row r="76" spans="1:10" ht="12.75">
      <c r="A76" s="635" t="s">
        <v>296</v>
      </c>
      <c r="B76" s="635"/>
      <c r="C76" s="635"/>
      <c r="D76" s="635"/>
      <c r="E76" s="635"/>
      <c r="F76" s="635"/>
      <c r="G76" s="635"/>
      <c r="H76" s="635"/>
      <c r="I76" s="635"/>
      <c r="J76" s="635"/>
    </row>
    <row r="77" spans="1:10" ht="12.75">
      <c r="A77" s="635" t="s">
        <v>65</v>
      </c>
      <c r="B77" s="635"/>
      <c r="C77" s="635"/>
      <c r="D77" s="635"/>
      <c r="E77" s="635"/>
      <c r="F77" s="635"/>
      <c r="G77" s="635"/>
      <c r="H77" s="635"/>
      <c r="I77" s="635"/>
      <c r="J77" s="635"/>
    </row>
    <row r="78" spans="1:10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</row>
    <row r="79" spans="1:10" ht="12.75">
      <c r="A79" s="636" t="s">
        <v>159</v>
      </c>
      <c r="B79" s="637"/>
      <c r="C79" s="637"/>
      <c r="D79" s="113"/>
      <c r="E79" s="113"/>
      <c r="F79" s="113"/>
      <c r="G79" s="113"/>
      <c r="H79" s="113"/>
      <c r="I79" s="113"/>
      <c r="J79" s="113"/>
    </row>
    <row r="80" spans="1:10" ht="12.75">
      <c r="A80" s="3"/>
      <c r="B80" s="3"/>
      <c r="C80" s="3"/>
      <c r="D80" s="3"/>
      <c r="E80" s="3"/>
      <c r="F80" s="3"/>
      <c r="G80" s="38"/>
      <c r="H80" s="3"/>
      <c r="I80" s="3"/>
      <c r="J80" s="3"/>
    </row>
    <row r="81" spans="1:10" ht="12.75">
      <c r="A81" s="638" t="s">
        <v>66</v>
      </c>
      <c r="B81" s="643" t="str">
        <f>B3</f>
        <v>Jan a Mar/13</v>
      </c>
      <c r="C81" s="644"/>
      <c r="D81" s="645"/>
      <c r="E81" s="643" t="str">
        <f>E3</f>
        <v>Jan a Mar/12</v>
      </c>
      <c r="F81" s="644"/>
      <c r="G81" s="645"/>
      <c r="H81" s="642" t="s">
        <v>58</v>
      </c>
      <c r="I81" s="642"/>
      <c r="J81" s="642"/>
    </row>
    <row r="82" spans="1:10" ht="12.75">
      <c r="A82" s="639"/>
      <c r="B82" s="156" t="s">
        <v>1</v>
      </c>
      <c r="C82" s="148" t="s">
        <v>67</v>
      </c>
      <c r="D82" s="149" t="s">
        <v>60</v>
      </c>
      <c r="E82" s="148" t="s">
        <v>1</v>
      </c>
      <c r="F82" s="148" t="s">
        <v>67</v>
      </c>
      <c r="G82" s="147" t="s">
        <v>60</v>
      </c>
      <c r="H82" s="642" t="str">
        <f>H4</f>
        <v>(13/12)</v>
      </c>
      <c r="I82" s="642"/>
      <c r="J82" s="642"/>
    </row>
    <row r="83" spans="1:10" ht="12.75">
      <c r="A83" s="157"/>
      <c r="B83" s="156" t="s">
        <v>68</v>
      </c>
      <c r="C83" s="148" t="s">
        <v>62</v>
      </c>
      <c r="D83" s="149" t="s">
        <v>63</v>
      </c>
      <c r="E83" s="148" t="s">
        <v>68</v>
      </c>
      <c r="F83" s="148" t="s">
        <v>62</v>
      </c>
      <c r="G83" s="147" t="s">
        <v>63</v>
      </c>
      <c r="H83" s="148" t="s">
        <v>1</v>
      </c>
      <c r="I83" s="148" t="s">
        <v>59</v>
      </c>
      <c r="J83" s="119" t="s">
        <v>60</v>
      </c>
    </row>
    <row r="84" spans="1:10" ht="12.75">
      <c r="A84" s="162"/>
      <c r="B84" s="163"/>
      <c r="C84" s="163"/>
      <c r="D84" s="164"/>
      <c r="E84" s="163"/>
      <c r="F84" s="163"/>
      <c r="G84" s="164"/>
      <c r="H84" s="151"/>
      <c r="I84" s="151"/>
      <c r="J84" s="151"/>
    </row>
    <row r="85" spans="1:10" ht="12.75">
      <c r="A85" s="117" t="s">
        <v>300</v>
      </c>
      <c r="B85" s="163">
        <v>2348.47</v>
      </c>
      <c r="C85" s="163">
        <v>201.513</v>
      </c>
      <c r="D85" s="164">
        <f aca="true" t="shared" si="12" ref="D85:D101">(B85*1000)/C85</f>
        <v>11654.186082287495</v>
      </c>
      <c r="E85" s="163">
        <v>2287.487</v>
      </c>
      <c r="F85" s="163">
        <v>238.015</v>
      </c>
      <c r="G85" s="164">
        <f>(E85*1000)/F85</f>
        <v>9610.684200575595</v>
      </c>
      <c r="H85" s="151">
        <f aca="true" t="shared" si="13" ref="H85:J88">SUM(B85-E85)*100/E85</f>
        <v>2.665938647957331</v>
      </c>
      <c r="I85" s="151">
        <f t="shared" si="13"/>
        <v>-15.336008234775111</v>
      </c>
      <c r="J85" s="151">
        <f t="shared" si="13"/>
        <v>21.262813750445698</v>
      </c>
    </row>
    <row r="86" spans="1:10" ht="12.75">
      <c r="A86" s="117" t="s">
        <v>321</v>
      </c>
      <c r="B86" s="163">
        <v>169.769</v>
      </c>
      <c r="C86" s="163">
        <v>23.715</v>
      </c>
      <c r="D86" s="164">
        <f t="shared" si="12"/>
        <v>7158.718110900274</v>
      </c>
      <c r="E86" s="163">
        <v>307.002</v>
      </c>
      <c r="F86" s="163">
        <v>34.769</v>
      </c>
      <c r="G86" s="164">
        <f>(E86*1000)/F86</f>
        <v>8829.762144439012</v>
      </c>
      <c r="H86" s="151">
        <f t="shared" si="13"/>
        <v>-44.70101171979336</v>
      </c>
      <c r="I86" s="151">
        <f t="shared" si="13"/>
        <v>-31.792688889528026</v>
      </c>
      <c r="J86" s="151">
        <f t="shared" si="13"/>
        <v>-18.925130781593726</v>
      </c>
    </row>
    <row r="87" spans="1:10" ht="12.75">
      <c r="A87" s="117" t="s">
        <v>315</v>
      </c>
      <c r="B87" s="163">
        <v>154.392</v>
      </c>
      <c r="C87" s="163">
        <v>21.147</v>
      </c>
      <c r="D87" s="164">
        <f t="shared" si="12"/>
        <v>7300.893743793446</v>
      </c>
      <c r="E87" s="163">
        <v>254.073</v>
      </c>
      <c r="F87" s="163">
        <v>28.498</v>
      </c>
      <c r="G87" s="164">
        <f>(E87*1000)/F87</f>
        <v>8915.467752122955</v>
      </c>
      <c r="H87" s="151">
        <f t="shared" si="13"/>
        <v>-39.23321250191874</v>
      </c>
      <c r="I87" s="151">
        <f t="shared" si="13"/>
        <v>-25.794792617025763</v>
      </c>
      <c r="J87" s="151">
        <f t="shared" si="13"/>
        <v>-18.10980705914219</v>
      </c>
    </row>
    <row r="88" spans="1:10" ht="12.75">
      <c r="A88" s="117" t="s">
        <v>322</v>
      </c>
      <c r="B88" s="163">
        <v>128.202</v>
      </c>
      <c r="C88" s="163">
        <v>21.52</v>
      </c>
      <c r="D88" s="164">
        <f t="shared" si="12"/>
        <v>5957.342007434944</v>
      </c>
      <c r="E88" s="163">
        <v>224.409</v>
      </c>
      <c r="F88" s="163">
        <v>36.378</v>
      </c>
      <c r="G88" s="164">
        <f>(E88*1000)/F88</f>
        <v>6168.810819726208</v>
      </c>
      <c r="H88" s="151">
        <f t="shared" si="13"/>
        <v>-42.871275216234636</v>
      </c>
      <c r="I88" s="151">
        <f t="shared" si="13"/>
        <v>-40.843366870086314</v>
      </c>
      <c r="J88" s="151">
        <f t="shared" si="13"/>
        <v>-3.4280320546553833</v>
      </c>
    </row>
    <row r="89" spans="1:10" ht="12.75">
      <c r="A89" s="117" t="s">
        <v>301</v>
      </c>
      <c r="B89" s="163">
        <v>106.108</v>
      </c>
      <c r="C89" s="163">
        <v>17</v>
      </c>
      <c r="D89" s="164">
        <f t="shared" si="12"/>
        <v>6241.64705882353</v>
      </c>
      <c r="E89" s="163">
        <v>66.783</v>
      </c>
      <c r="F89" s="163">
        <v>10.931</v>
      </c>
      <c r="G89" s="164">
        <f aca="true" t="shared" si="14" ref="G89:G98">(E89*1000)/F89</f>
        <v>6109.505077303083</v>
      </c>
      <c r="H89" s="151">
        <f aca="true" t="shared" si="15" ref="H89:H98">SUM(B89-E89)*100/E89</f>
        <v>58.884746118024054</v>
      </c>
      <c r="I89" s="151">
        <f aca="true" t="shared" si="16" ref="I89:I98">SUM(C89-F89)*100/F89</f>
        <v>55.520995334370156</v>
      </c>
      <c r="J89" s="151">
        <f aca="true" t="shared" si="17" ref="J89:J98">SUM(D89-G89)*100/G89</f>
        <v>2.1628917538894603</v>
      </c>
    </row>
    <row r="90" spans="1:10" ht="12.75">
      <c r="A90" s="117" t="s">
        <v>323</v>
      </c>
      <c r="B90" s="163">
        <v>82.744</v>
      </c>
      <c r="C90" s="163">
        <v>6.997</v>
      </c>
      <c r="D90" s="164">
        <f t="shared" si="12"/>
        <v>11825.639559811349</v>
      </c>
      <c r="E90" s="163">
        <v>40.172</v>
      </c>
      <c r="F90" s="163">
        <v>3.861</v>
      </c>
      <c r="G90" s="164">
        <f t="shared" si="14"/>
        <v>10404.558404558404</v>
      </c>
      <c r="H90" s="151">
        <f t="shared" si="15"/>
        <v>105.97431046500053</v>
      </c>
      <c r="I90" s="151">
        <f t="shared" si="16"/>
        <v>81.2224812224812</v>
      </c>
      <c r="J90" s="151">
        <f t="shared" si="17"/>
        <v>13.658255353060891</v>
      </c>
    </row>
    <row r="91" spans="1:10" ht="12.75">
      <c r="A91" s="117" t="s">
        <v>299</v>
      </c>
      <c r="B91" s="163">
        <v>66.23</v>
      </c>
      <c r="C91" s="163">
        <v>7.635</v>
      </c>
      <c r="D91" s="164">
        <f t="shared" si="12"/>
        <v>8674.525212835626</v>
      </c>
      <c r="E91" s="163">
        <v>0</v>
      </c>
      <c r="F91" s="163">
        <v>0</v>
      </c>
      <c r="G91" s="163">
        <v>0</v>
      </c>
      <c r="H91" s="163">
        <v>0</v>
      </c>
      <c r="I91" s="163">
        <v>0</v>
      </c>
      <c r="J91" s="163">
        <v>0</v>
      </c>
    </row>
    <row r="92" spans="1:10" ht="12.75">
      <c r="A92" s="117" t="s">
        <v>326</v>
      </c>
      <c r="B92" s="163">
        <v>54.467</v>
      </c>
      <c r="C92" s="163">
        <v>10.059</v>
      </c>
      <c r="D92" s="164">
        <f t="shared" si="12"/>
        <v>5414.752957550453</v>
      </c>
      <c r="E92" s="163">
        <v>128.726</v>
      </c>
      <c r="F92" s="163">
        <v>27.002</v>
      </c>
      <c r="G92" s="164">
        <f t="shared" si="14"/>
        <v>4767.276498037183</v>
      </c>
      <c r="H92" s="151">
        <f t="shared" si="15"/>
        <v>-57.68764662927458</v>
      </c>
      <c r="I92" s="151">
        <f t="shared" si="16"/>
        <v>-62.74720391082141</v>
      </c>
      <c r="J92" s="151">
        <f t="shared" si="17"/>
        <v>13.58168463230219</v>
      </c>
    </row>
    <row r="93" spans="1:10" ht="12.75">
      <c r="A93" s="117" t="s">
        <v>324</v>
      </c>
      <c r="B93" s="163">
        <v>53.289</v>
      </c>
      <c r="C93" s="163">
        <v>10.11</v>
      </c>
      <c r="D93" s="164">
        <f t="shared" si="12"/>
        <v>5270.919881305638</v>
      </c>
      <c r="E93" s="163">
        <v>82.627</v>
      </c>
      <c r="F93" s="163">
        <v>14.145</v>
      </c>
      <c r="G93" s="164">
        <f t="shared" si="14"/>
        <v>5841.428066454578</v>
      </c>
      <c r="H93" s="151">
        <f t="shared" si="15"/>
        <v>-35.50655354787175</v>
      </c>
      <c r="I93" s="151">
        <f t="shared" si="16"/>
        <v>-28.525980911983034</v>
      </c>
      <c r="J93" s="151">
        <f t="shared" si="17"/>
        <v>-9.766587530627698</v>
      </c>
    </row>
    <row r="94" spans="1:10" ht="12.75">
      <c r="A94" s="117" t="s">
        <v>328</v>
      </c>
      <c r="B94" s="163">
        <v>46.14</v>
      </c>
      <c r="C94" s="163">
        <v>8.5</v>
      </c>
      <c r="D94" s="164">
        <f t="shared" si="12"/>
        <v>5428.235294117647</v>
      </c>
      <c r="E94" s="163">
        <v>49.753</v>
      </c>
      <c r="F94" s="163">
        <v>8.8</v>
      </c>
      <c r="G94" s="164">
        <f t="shared" si="14"/>
        <v>5653.749999999999</v>
      </c>
      <c r="H94" s="151">
        <f t="shared" si="15"/>
        <v>-7.261873655859947</v>
      </c>
      <c r="I94" s="151">
        <f t="shared" si="16"/>
        <v>-3.4090909090909167</v>
      </c>
      <c r="J94" s="151">
        <f t="shared" si="17"/>
        <v>-3.9887633143020524</v>
      </c>
    </row>
    <row r="95" spans="1:10" ht="12.75">
      <c r="A95" s="117" t="s">
        <v>325</v>
      </c>
      <c r="B95" s="163">
        <v>22.053</v>
      </c>
      <c r="C95" s="163">
        <v>2.18</v>
      </c>
      <c r="D95" s="164">
        <f t="shared" si="12"/>
        <v>10116.055045871559</v>
      </c>
      <c r="E95" s="163">
        <v>4.528</v>
      </c>
      <c r="F95" s="163">
        <v>0.4</v>
      </c>
      <c r="G95" s="164">
        <f t="shared" si="14"/>
        <v>11320</v>
      </c>
      <c r="H95" s="151">
        <f t="shared" si="15"/>
        <v>387.0362190812722</v>
      </c>
      <c r="I95" s="151">
        <f t="shared" si="16"/>
        <v>445.00000000000006</v>
      </c>
      <c r="J95" s="151">
        <f t="shared" si="17"/>
        <v>-10.635556131876688</v>
      </c>
    </row>
    <row r="96" spans="1:10" ht="12.75">
      <c r="A96" s="117" t="s">
        <v>327</v>
      </c>
      <c r="B96" s="163">
        <v>13.302</v>
      </c>
      <c r="C96" s="163">
        <v>1.997</v>
      </c>
      <c r="D96" s="164">
        <f t="shared" si="12"/>
        <v>6660.991487230846</v>
      </c>
      <c r="E96" s="163">
        <v>0</v>
      </c>
      <c r="F96" s="163">
        <v>0</v>
      </c>
      <c r="G96" s="163">
        <v>0</v>
      </c>
      <c r="H96" s="163">
        <v>0</v>
      </c>
      <c r="I96" s="163">
        <v>0</v>
      </c>
      <c r="J96" s="163">
        <v>0</v>
      </c>
    </row>
    <row r="97" spans="1:10" ht="12.75">
      <c r="A97" s="117" t="s">
        <v>345</v>
      </c>
      <c r="B97" s="163">
        <v>11.543</v>
      </c>
      <c r="C97" s="163">
        <v>1.5</v>
      </c>
      <c r="D97" s="164">
        <f t="shared" si="12"/>
        <v>7695.333333333333</v>
      </c>
      <c r="E97" s="163">
        <v>9.254</v>
      </c>
      <c r="F97" s="163">
        <v>1.55</v>
      </c>
      <c r="G97" s="164">
        <f t="shared" si="14"/>
        <v>5970.322580645161</v>
      </c>
      <c r="H97" s="151">
        <f t="shared" si="15"/>
        <v>24.735249621785172</v>
      </c>
      <c r="I97" s="151">
        <f t="shared" si="16"/>
        <v>-3.225806451612906</v>
      </c>
      <c r="J97" s="151">
        <f t="shared" si="17"/>
        <v>28.89309127584468</v>
      </c>
    </row>
    <row r="98" spans="1:10" ht="12.75">
      <c r="A98" s="117" t="s">
        <v>329</v>
      </c>
      <c r="B98" s="163">
        <v>11.5</v>
      </c>
      <c r="C98" s="163">
        <v>1.524</v>
      </c>
      <c r="D98" s="164">
        <f t="shared" si="12"/>
        <v>7545.931758530183</v>
      </c>
      <c r="E98" s="163">
        <v>5.094</v>
      </c>
      <c r="F98" s="163">
        <v>0.799</v>
      </c>
      <c r="G98" s="164">
        <f t="shared" si="14"/>
        <v>6375.469336670838</v>
      </c>
      <c r="H98" s="151">
        <f t="shared" si="15"/>
        <v>125.75579112681586</v>
      </c>
      <c r="I98" s="151">
        <f t="shared" si="16"/>
        <v>90.73842302878597</v>
      </c>
      <c r="J98" s="151">
        <f t="shared" si="17"/>
        <v>18.35884324824533</v>
      </c>
    </row>
    <row r="99" spans="1:10" ht="12.75">
      <c r="A99" s="117" t="s">
        <v>307</v>
      </c>
      <c r="B99" s="163">
        <v>8.821</v>
      </c>
      <c r="C99" s="163">
        <v>1.2</v>
      </c>
      <c r="D99" s="164">
        <f t="shared" si="12"/>
        <v>7350.833333333334</v>
      </c>
      <c r="E99" s="163">
        <v>0</v>
      </c>
      <c r="F99" s="163">
        <v>0</v>
      </c>
      <c r="G99" s="163">
        <v>0</v>
      </c>
      <c r="H99" s="163">
        <v>0</v>
      </c>
      <c r="I99" s="163">
        <v>0</v>
      </c>
      <c r="J99" s="163">
        <v>0</v>
      </c>
    </row>
    <row r="100" spans="1:10" ht="12.75">
      <c r="A100" s="166" t="s">
        <v>15</v>
      </c>
      <c r="B100" s="166">
        <f>SUM(B84:B99)</f>
        <v>3277.03</v>
      </c>
      <c r="C100" s="166">
        <f>SUM(C84:C99)</f>
        <v>336.59700000000004</v>
      </c>
      <c r="D100" s="167">
        <f t="shared" si="12"/>
        <v>9735.767104281975</v>
      </c>
      <c r="E100" s="166">
        <f>SUM(E84:E99)</f>
        <v>3459.908</v>
      </c>
      <c r="F100" s="166">
        <f>SUM(F84:F99)</f>
        <v>405.1479999999999</v>
      </c>
      <c r="G100" s="167">
        <f>(E100*1000)/F100</f>
        <v>8539.861976364195</v>
      </c>
      <c r="H100" s="168">
        <f aca="true" t="shared" si="18" ref="H100:J101">SUM(B100-E100)*100/E100</f>
        <v>-5.28563187229255</v>
      </c>
      <c r="I100" s="168">
        <f t="shared" si="18"/>
        <v>-16.919989732147236</v>
      </c>
      <c r="J100" s="168">
        <f t="shared" si="18"/>
        <v>14.003799256096773</v>
      </c>
    </row>
    <row r="101" spans="1:10" ht="12.75">
      <c r="A101" s="169" t="s">
        <v>333</v>
      </c>
      <c r="B101" s="163">
        <f>B103-B100</f>
        <v>48.9699999999998</v>
      </c>
      <c r="C101" s="163">
        <f>C103-C100</f>
        <v>6.402999999999963</v>
      </c>
      <c r="D101" s="164">
        <f t="shared" si="12"/>
        <v>7647.977510541946</v>
      </c>
      <c r="E101" s="163">
        <f>E103-E100</f>
        <v>1583.092</v>
      </c>
      <c r="F101" s="163">
        <f>F103-F100</f>
        <v>274.8520000000001</v>
      </c>
      <c r="G101" s="164">
        <f>(E101*1000)/F101</f>
        <v>5759.798000378383</v>
      </c>
      <c r="H101" s="151">
        <f t="shared" si="18"/>
        <v>-96.90668640862314</v>
      </c>
      <c r="I101" s="151">
        <f t="shared" si="18"/>
        <v>-97.67038260591156</v>
      </c>
      <c r="J101" s="151">
        <f t="shared" si="18"/>
        <v>32.78204391958747</v>
      </c>
    </row>
    <row r="102" spans="1:10" ht="12.75">
      <c r="A102" s="169"/>
      <c r="B102" s="163"/>
      <c r="C102" s="170"/>
      <c r="D102" s="170"/>
      <c r="E102" s="170"/>
      <c r="F102" s="170"/>
      <c r="G102" s="170"/>
      <c r="H102" s="151"/>
      <c r="I102" s="151"/>
      <c r="J102" s="151"/>
    </row>
    <row r="103" spans="1:10" ht="12.75">
      <c r="A103" s="172" t="s">
        <v>69</v>
      </c>
      <c r="B103" s="173">
        <f>B8</f>
        <v>3326</v>
      </c>
      <c r="C103" s="174">
        <f>C8</f>
        <v>343</v>
      </c>
      <c r="D103" s="175">
        <f>(B103*1000)/C103</f>
        <v>9696.793002915452</v>
      </c>
      <c r="E103" s="174">
        <f>E8</f>
        <v>5043</v>
      </c>
      <c r="F103" s="174">
        <f>F8</f>
        <v>680</v>
      </c>
      <c r="G103" s="175">
        <f>(E103*1000)/F103</f>
        <v>7416.176470588235</v>
      </c>
      <c r="H103" s="155">
        <f>SUM(B103-E103)*100/E103</f>
        <v>-34.04719413047789</v>
      </c>
      <c r="I103" s="155">
        <f>SUM(C103-F103)*100/F103</f>
        <v>-49.55882352941177</v>
      </c>
      <c r="J103" s="155">
        <f>SUM(D103-G103)*100/G103</f>
        <v>30.75191834190973</v>
      </c>
    </row>
    <row r="104" spans="1:10" ht="12.75">
      <c r="A104" s="4" t="s">
        <v>160</v>
      </c>
      <c r="B104" s="3"/>
      <c r="C104" s="3"/>
      <c r="D104" s="3"/>
      <c r="E104" s="3"/>
      <c r="F104" s="3"/>
      <c r="G104" s="38"/>
      <c r="H104" s="3"/>
      <c r="I104" s="3"/>
      <c r="J104" s="3"/>
    </row>
    <row r="106" spans="1:10" ht="12.75">
      <c r="A106" s="635" t="s">
        <v>223</v>
      </c>
      <c r="B106" s="635"/>
      <c r="C106" s="635"/>
      <c r="D106" s="635"/>
      <c r="E106" s="635"/>
      <c r="F106" s="635"/>
      <c r="G106" s="635"/>
      <c r="H106" s="635"/>
      <c r="I106" s="635"/>
      <c r="J106" s="635"/>
    </row>
    <row r="107" spans="1:10" ht="12.75">
      <c r="A107" s="635" t="s">
        <v>65</v>
      </c>
      <c r="B107" s="635"/>
      <c r="C107" s="635"/>
      <c r="D107" s="635"/>
      <c r="E107" s="635"/>
      <c r="F107" s="635"/>
      <c r="G107" s="635"/>
      <c r="H107" s="635"/>
      <c r="I107" s="635"/>
      <c r="J107" s="635"/>
    </row>
    <row r="108" spans="1:10" ht="12.7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</row>
    <row r="109" spans="1:10" ht="12.75">
      <c r="A109" s="636" t="s">
        <v>220</v>
      </c>
      <c r="B109" s="637"/>
      <c r="C109" s="637"/>
      <c r="D109" s="113"/>
      <c r="E109" s="113"/>
      <c r="F109" s="113"/>
      <c r="G109" s="113"/>
      <c r="H109" s="113"/>
      <c r="I109" s="113"/>
      <c r="J109" s="113"/>
    </row>
    <row r="110" spans="1:10" ht="12.75">
      <c r="A110" s="3"/>
      <c r="B110" s="3"/>
      <c r="C110" s="3"/>
      <c r="D110" s="3"/>
      <c r="E110" s="3"/>
      <c r="F110" s="3"/>
      <c r="G110" s="38"/>
      <c r="H110" s="3"/>
      <c r="I110" s="3"/>
      <c r="J110" s="3"/>
    </row>
    <row r="111" spans="1:10" ht="12.75">
      <c r="A111" s="638" t="s">
        <v>66</v>
      </c>
      <c r="B111" s="640" t="str">
        <f>B3</f>
        <v>Jan a Mar/13</v>
      </c>
      <c r="C111" s="641"/>
      <c r="D111" s="641"/>
      <c r="E111" s="640" t="str">
        <f>E3</f>
        <v>Jan a Mar/12</v>
      </c>
      <c r="F111" s="641"/>
      <c r="G111" s="641"/>
      <c r="H111" s="642" t="s">
        <v>58</v>
      </c>
      <c r="I111" s="642"/>
      <c r="J111" s="642"/>
    </row>
    <row r="112" spans="1:10" ht="12.75">
      <c r="A112" s="639"/>
      <c r="B112" s="156" t="s">
        <v>1</v>
      </c>
      <c r="C112" s="148" t="s">
        <v>67</v>
      </c>
      <c r="D112" s="149" t="s">
        <v>60</v>
      </c>
      <c r="E112" s="148" t="s">
        <v>1</v>
      </c>
      <c r="F112" s="148" t="s">
        <v>67</v>
      </c>
      <c r="G112" s="147" t="s">
        <v>60</v>
      </c>
      <c r="H112" s="642" t="str">
        <f>H4</f>
        <v>(13/12)</v>
      </c>
      <c r="I112" s="642"/>
      <c r="J112" s="642"/>
    </row>
    <row r="113" spans="1:10" ht="12.75">
      <c r="A113" s="157"/>
      <c r="B113" s="156" t="s">
        <v>68</v>
      </c>
      <c r="C113" s="148" t="s">
        <v>62</v>
      </c>
      <c r="D113" s="149" t="s">
        <v>63</v>
      </c>
      <c r="E113" s="148" t="s">
        <v>68</v>
      </c>
      <c r="F113" s="148" t="s">
        <v>62</v>
      </c>
      <c r="G113" s="147" t="s">
        <v>63</v>
      </c>
      <c r="H113" s="148" t="s">
        <v>1</v>
      </c>
      <c r="I113" s="148" t="s">
        <v>59</v>
      </c>
      <c r="J113" s="119" t="s">
        <v>60</v>
      </c>
    </row>
    <row r="114" spans="1:10" ht="12.75">
      <c r="A114" s="162"/>
      <c r="B114" s="163"/>
      <c r="C114" s="163"/>
      <c r="D114" s="164"/>
      <c r="E114" s="163"/>
      <c r="F114" s="163"/>
      <c r="G114" s="165"/>
      <c r="H114" s="163"/>
      <c r="I114" s="163"/>
      <c r="J114" s="164"/>
    </row>
    <row r="115" spans="1:10" ht="12.75">
      <c r="A115" s="117" t="s">
        <v>301</v>
      </c>
      <c r="B115" s="117">
        <v>6707.264</v>
      </c>
      <c r="C115" s="117">
        <v>1034.141</v>
      </c>
      <c r="D115" s="164">
        <f aca="true" t="shared" si="19" ref="D115:D131">(B115*1000)/C115</f>
        <v>6485.83123577926</v>
      </c>
      <c r="E115" s="117">
        <v>2085.156</v>
      </c>
      <c r="F115" s="117">
        <v>424.869</v>
      </c>
      <c r="G115" s="164">
        <f>(E115*1000)/F115</f>
        <v>4907.762157276713</v>
      </c>
      <c r="H115" s="151">
        <f aca="true" t="shared" si="20" ref="H115:J117">SUM(B115-E115)*100/E115</f>
        <v>221.66725175478481</v>
      </c>
      <c r="I115" s="151">
        <f t="shared" si="20"/>
        <v>143.40231930312638</v>
      </c>
      <c r="J115" s="151">
        <f t="shared" si="20"/>
        <v>32.15455492607262</v>
      </c>
    </row>
    <row r="116" spans="1:10" ht="12.75">
      <c r="A116" s="117" t="s">
        <v>312</v>
      </c>
      <c r="B116" s="117">
        <v>581.283</v>
      </c>
      <c r="C116" s="117">
        <v>110.815</v>
      </c>
      <c r="D116" s="164">
        <f t="shared" si="19"/>
        <v>5245.526327663222</v>
      </c>
      <c r="E116" s="117">
        <v>1024.051</v>
      </c>
      <c r="F116" s="117">
        <v>213</v>
      </c>
      <c r="G116" s="164">
        <f>(E116*1000)/F116</f>
        <v>4807.75117370892</v>
      </c>
      <c r="H116" s="151">
        <f t="shared" si="20"/>
        <v>-43.236909099253836</v>
      </c>
      <c r="I116" s="151">
        <f t="shared" si="20"/>
        <v>-47.97417840375587</v>
      </c>
      <c r="J116" s="151">
        <f t="shared" si="20"/>
        <v>9.105611711942707</v>
      </c>
    </row>
    <row r="117" spans="1:10" ht="12.75">
      <c r="A117" s="117" t="s">
        <v>300</v>
      </c>
      <c r="B117" s="117">
        <v>206.112</v>
      </c>
      <c r="C117" s="117">
        <v>36.061</v>
      </c>
      <c r="D117" s="164">
        <f t="shared" si="19"/>
        <v>5715.648484512354</v>
      </c>
      <c r="E117" s="117">
        <v>141.518</v>
      </c>
      <c r="F117" s="117">
        <v>16.557</v>
      </c>
      <c r="G117" s="164">
        <f>(E117*1000)/F117</f>
        <v>8547.321374645166</v>
      </c>
      <c r="H117" s="151">
        <f t="shared" si="20"/>
        <v>45.643663703557145</v>
      </c>
      <c r="I117" s="151">
        <f t="shared" si="20"/>
        <v>117.79911819774115</v>
      </c>
      <c r="J117" s="151">
        <f t="shared" si="20"/>
        <v>-33.12936025235586</v>
      </c>
    </row>
    <row r="118" spans="1:10" ht="12.75">
      <c r="A118" s="117" t="s">
        <v>305</v>
      </c>
      <c r="B118" s="117">
        <v>132</v>
      </c>
      <c r="C118" s="117">
        <v>1</v>
      </c>
      <c r="D118" s="164">
        <f t="shared" si="19"/>
        <v>132000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</row>
    <row r="119" spans="1:10" ht="12.75">
      <c r="A119" s="117" t="s">
        <v>299</v>
      </c>
      <c r="B119" s="117">
        <v>130.272</v>
      </c>
      <c r="C119" s="117">
        <v>1.54</v>
      </c>
      <c r="D119" s="164">
        <f t="shared" si="19"/>
        <v>84592.20779220779</v>
      </c>
      <c r="E119" s="117">
        <v>316.079</v>
      </c>
      <c r="F119" s="117">
        <v>14.609</v>
      </c>
      <c r="G119" s="164">
        <f>(E119*1000)/F119</f>
        <v>21635.909370935726</v>
      </c>
      <c r="H119" s="151">
        <f aca="true" t="shared" si="21" ref="H119:J122">SUM(B119-E119)*100/E119</f>
        <v>-58.784987297479425</v>
      </c>
      <c r="I119" s="151">
        <f t="shared" si="21"/>
        <v>-89.4585529468136</v>
      </c>
      <c r="J119" s="151">
        <f t="shared" si="21"/>
        <v>290.98059777345645</v>
      </c>
    </row>
    <row r="120" spans="1:10" ht="12.75">
      <c r="A120" s="117" t="s">
        <v>322</v>
      </c>
      <c r="B120" s="117">
        <v>91</v>
      </c>
      <c r="C120" s="117">
        <v>8</v>
      </c>
      <c r="D120" s="164">
        <f t="shared" si="19"/>
        <v>11375</v>
      </c>
      <c r="E120" s="117">
        <v>130</v>
      </c>
      <c r="F120" s="117">
        <v>12</v>
      </c>
      <c r="G120" s="164">
        <f>(E120*1000)/F120</f>
        <v>10833.333333333334</v>
      </c>
      <c r="H120" s="151">
        <f t="shared" si="21"/>
        <v>-30</v>
      </c>
      <c r="I120" s="151">
        <f t="shared" si="21"/>
        <v>-33.333333333333336</v>
      </c>
      <c r="J120" s="151">
        <f t="shared" si="21"/>
        <v>4.999999999999994</v>
      </c>
    </row>
    <row r="121" spans="1:10" ht="12.75">
      <c r="A121" s="117" t="s">
        <v>321</v>
      </c>
      <c r="B121" s="117">
        <v>88</v>
      </c>
      <c r="C121" s="117">
        <v>9</v>
      </c>
      <c r="D121" s="164">
        <f t="shared" si="19"/>
        <v>9777.777777777777</v>
      </c>
      <c r="E121" s="117">
        <v>12</v>
      </c>
      <c r="F121" s="117">
        <v>1</v>
      </c>
      <c r="G121" s="164">
        <f>(E121*1000)/F121</f>
        <v>12000</v>
      </c>
      <c r="H121" s="151">
        <f t="shared" si="21"/>
        <v>633.3333333333334</v>
      </c>
      <c r="I121" s="151">
        <f t="shared" si="21"/>
        <v>800</v>
      </c>
      <c r="J121" s="151">
        <f t="shared" si="21"/>
        <v>-18.51851851851852</v>
      </c>
    </row>
    <row r="122" spans="1:10" ht="12.75">
      <c r="A122" s="117" t="s">
        <v>346</v>
      </c>
      <c r="B122" s="117">
        <v>80.94</v>
      </c>
      <c r="C122" s="117">
        <v>14.2</v>
      </c>
      <c r="D122" s="164">
        <f t="shared" si="19"/>
        <v>5700</v>
      </c>
      <c r="E122" s="117">
        <v>168.128</v>
      </c>
      <c r="F122" s="117">
        <v>28.4</v>
      </c>
      <c r="G122" s="164">
        <f>(E122*1000)/F122</f>
        <v>5920</v>
      </c>
      <c r="H122" s="151">
        <f t="shared" si="21"/>
        <v>-51.858108108108105</v>
      </c>
      <c r="I122" s="151">
        <f t="shared" si="21"/>
        <v>-50</v>
      </c>
      <c r="J122" s="151">
        <f t="shared" si="21"/>
        <v>-3.7162162162162162</v>
      </c>
    </row>
    <row r="123" spans="1:10" ht="12.75">
      <c r="A123" s="117" t="s">
        <v>330</v>
      </c>
      <c r="B123" s="117">
        <v>69.542</v>
      </c>
      <c r="C123" s="117">
        <v>4.214</v>
      </c>
      <c r="D123" s="164">
        <f t="shared" si="19"/>
        <v>16502.610346464164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</row>
    <row r="124" spans="1:10" ht="12.75">
      <c r="A124" s="117" t="s">
        <v>326</v>
      </c>
      <c r="B124" s="117">
        <v>65</v>
      </c>
      <c r="C124" s="117">
        <v>3</v>
      </c>
      <c r="D124" s="164">
        <f t="shared" si="19"/>
        <v>21666.666666666668</v>
      </c>
      <c r="E124" s="117">
        <v>14</v>
      </c>
      <c r="F124" s="117">
        <v>1</v>
      </c>
      <c r="G124" s="164">
        <f>(E124*1000)/F124</f>
        <v>14000</v>
      </c>
      <c r="H124" s="151">
        <f aca="true" t="shared" si="22" ref="H124:J127">SUM(B124-E124)*100/E124</f>
        <v>364.2857142857143</v>
      </c>
      <c r="I124" s="151">
        <f t="shared" si="22"/>
        <v>200</v>
      </c>
      <c r="J124" s="151">
        <f t="shared" si="22"/>
        <v>54.761904761904766</v>
      </c>
    </row>
    <row r="125" spans="1:10" ht="12.75">
      <c r="A125" s="117" t="s">
        <v>310</v>
      </c>
      <c r="B125" s="117">
        <v>52.532</v>
      </c>
      <c r="C125" s="117">
        <v>0.35</v>
      </c>
      <c r="D125" s="164">
        <f t="shared" si="19"/>
        <v>150091.42857142858</v>
      </c>
      <c r="E125" s="117">
        <v>32.368</v>
      </c>
      <c r="F125" s="117">
        <v>0.265</v>
      </c>
      <c r="G125" s="164">
        <f>(E125*1000)/F125</f>
        <v>122143.3962264151</v>
      </c>
      <c r="H125" s="151">
        <f t="shared" si="22"/>
        <v>62.29609490855163</v>
      </c>
      <c r="I125" s="151">
        <f t="shared" si="22"/>
        <v>32.07547169811319</v>
      </c>
      <c r="J125" s="151">
        <f t="shared" si="22"/>
        <v>22.881329002189105</v>
      </c>
    </row>
    <row r="126" spans="1:10" ht="12.75">
      <c r="A126" s="117" t="s">
        <v>331</v>
      </c>
      <c r="B126" s="117">
        <v>40.769</v>
      </c>
      <c r="C126" s="117">
        <v>1.755</v>
      </c>
      <c r="D126" s="164">
        <f t="shared" si="19"/>
        <v>23230.19943019943</v>
      </c>
      <c r="E126" s="117">
        <v>33.2</v>
      </c>
      <c r="F126" s="117">
        <v>1.29</v>
      </c>
      <c r="G126" s="164">
        <f>(E126*1000)/F126</f>
        <v>25736.43410852713</v>
      </c>
      <c r="H126" s="151">
        <f t="shared" si="22"/>
        <v>22.79819277108432</v>
      </c>
      <c r="I126" s="151">
        <f t="shared" si="22"/>
        <v>36.046511627906966</v>
      </c>
      <c r="J126" s="151">
        <f t="shared" si="22"/>
        <v>-9.738080527237145</v>
      </c>
    </row>
    <row r="127" spans="1:10" ht="12.75">
      <c r="A127" s="117" t="s">
        <v>324</v>
      </c>
      <c r="B127" s="117">
        <v>31.972</v>
      </c>
      <c r="C127" s="117">
        <v>3.48</v>
      </c>
      <c r="D127" s="164">
        <f t="shared" si="19"/>
        <v>9187.356321839081</v>
      </c>
      <c r="E127" s="117">
        <v>41</v>
      </c>
      <c r="F127" s="117">
        <v>7</v>
      </c>
      <c r="G127" s="164">
        <f>(E127*1000)/F127</f>
        <v>5857.142857142857</v>
      </c>
      <c r="H127" s="151">
        <f t="shared" si="22"/>
        <v>-22.019512195121948</v>
      </c>
      <c r="I127" s="151">
        <f t="shared" si="22"/>
        <v>-50.285714285714285</v>
      </c>
      <c r="J127" s="151">
        <f t="shared" si="22"/>
        <v>56.857303055789195</v>
      </c>
    </row>
    <row r="128" spans="1:10" ht="12.75">
      <c r="A128" s="117" t="s">
        <v>307</v>
      </c>
      <c r="B128" s="117">
        <v>7.226</v>
      </c>
      <c r="C128" s="117">
        <v>0.054</v>
      </c>
      <c r="D128" s="164">
        <f t="shared" si="19"/>
        <v>133814.8148148148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</row>
    <row r="129" spans="1:10" ht="12.75">
      <c r="A129" s="117" t="s">
        <v>327</v>
      </c>
      <c r="B129" s="117">
        <v>2.282</v>
      </c>
      <c r="C129" s="117">
        <v>0.48</v>
      </c>
      <c r="D129" s="164">
        <f t="shared" si="19"/>
        <v>4754.166666666667</v>
      </c>
      <c r="E129" s="117">
        <v>1.356</v>
      </c>
      <c r="F129" s="117">
        <v>0.24</v>
      </c>
      <c r="G129" s="164">
        <f>(E129*1000)/F129</f>
        <v>5650</v>
      </c>
      <c r="H129" s="151">
        <f aca="true" t="shared" si="23" ref="H129:J131">SUM(B129-E129)*100/E129</f>
        <v>68.2890855457227</v>
      </c>
      <c r="I129" s="151">
        <f t="shared" si="23"/>
        <v>100</v>
      </c>
      <c r="J129" s="151">
        <f t="shared" si="23"/>
        <v>-15.855457227138636</v>
      </c>
    </row>
    <row r="130" spans="1:10" ht="12.75">
      <c r="A130" s="166" t="s">
        <v>15</v>
      </c>
      <c r="B130" s="166">
        <f>SUM(B115:B129)</f>
        <v>8286.194</v>
      </c>
      <c r="C130" s="166">
        <f>SUM(C115:C129)</f>
        <v>1228.0900000000001</v>
      </c>
      <c r="D130" s="167">
        <f t="shared" si="19"/>
        <v>6747.220480583669</v>
      </c>
      <c r="E130" s="166">
        <f>SUM(E115:E129)</f>
        <v>3998.856</v>
      </c>
      <c r="F130" s="166">
        <f>SUM(F115:F129)</f>
        <v>720.23</v>
      </c>
      <c r="G130" s="167">
        <f>(E130*1000)/F130</f>
        <v>5552.193049442539</v>
      </c>
      <c r="H130" s="168">
        <f t="shared" si="23"/>
        <v>107.2141132363856</v>
      </c>
      <c r="I130" s="168">
        <f t="shared" si="23"/>
        <v>70.51358593782544</v>
      </c>
      <c r="J130" s="168">
        <f t="shared" si="23"/>
        <v>21.52352089524545</v>
      </c>
    </row>
    <row r="131" spans="1:10" ht="12.75">
      <c r="A131" s="169" t="s">
        <v>333</v>
      </c>
      <c r="B131" s="163">
        <f>B133-B130</f>
        <v>6.806000000000495</v>
      </c>
      <c r="C131" s="163">
        <f>C133-C130</f>
        <v>0.9099999999998545</v>
      </c>
      <c r="D131" s="164">
        <f t="shared" si="19"/>
        <v>7479.120879122619</v>
      </c>
      <c r="E131" s="163">
        <f>E133-E130</f>
        <v>88.14399999999978</v>
      </c>
      <c r="F131" s="163">
        <f>F133-F130</f>
        <v>10.769999999999982</v>
      </c>
      <c r="G131" s="164">
        <f>(E131*1000)/F131</f>
        <v>8184.2154131847665</v>
      </c>
      <c r="H131" s="151">
        <f t="shared" si="23"/>
        <v>-92.27854420039877</v>
      </c>
      <c r="I131" s="151">
        <f t="shared" si="23"/>
        <v>-91.55060352832075</v>
      </c>
      <c r="J131" s="151">
        <f t="shared" si="23"/>
        <v>-8.615297844265445</v>
      </c>
    </row>
    <row r="132" spans="1:10" ht="12.75">
      <c r="A132" s="169"/>
      <c r="B132" s="163"/>
      <c r="C132" s="170"/>
      <c r="D132" s="170"/>
      <c r="E132" s="170"/>
      <c r="F132" s="170"/>
      <c r="G132" s="170"/>
      <c r="H132" s="151"/>
      <c r="I132" s="151"/>
      <c r="J132" s="151"/>
    </row>
    <row r="133" spans="1:10" ht="12.75">
      <c r="A133" s="172" t="s">
        <v>69</v>
      </c>
      <c r="B133" s="173">
        <f>B9</f>
        <v>8293</v>
      </c>
      <c r="C133" s="173">
        <f>C9</f>
        <v>1229</v>
      </c>
      <c r="D133" s="175">
        <f>(B133*1000)/C133</f>
        <v>6747.762408462165</v>
      </c>
      <c r="E133" s="174">
        <f>E9</f>
        <v>4087</v>
      </c>
      <c r="F133" s="174">
        <f>F9</f>
        <v>731</v>
      </c>
      <c r="G133" s="175">
        <f>(E133*1000)/F133</f>
        <v>5590.971272229822</v>
      </c>
      <c r="H133" s="155">
        <f>SUM(B133-E133)*100/E133</f>
        <v>102.91167115243455</v>
      </c>
      <c r="I133" s="155">
        <f>SUM(C133-F133)*100/F133</f>
        <v>68.12585499316006</v>
      </c>
      <c r="J133" s="155">
        <f>SUM(D133-G133)*100/G133</f>
        <v>20.69034305323814</v>
      </c>
    </row>
    <row r="134" spans="1:10" ht="12.75">
      <c r="A134" s="4" t="s">
        <v>160</v>
      </c>
      <c r="B134" s="3"/>
      <c r="C134" s="3"/>
      <c r="D134" s="3"/>
      <c r="E134" s="3"/>
      <c r="F134" s="3"/>
      <c r="G134" s="38"/>
      <c r="H134" s="3"/>
      <c r="I134" s="3"/>
      <c r="J134" s="3"/>
    </row>
  </sheetData>
  <mergeCells count="38">
    <mergeCell ref="A1:J1"/>
    <mergeCell ref="A3:A4"/>
    <mergeCell ref="B3:D3"/>
    <mergeCell ref="E3:G3"/>
    <mergeCell ref="H3:J3"/>
    <mergeCell ref="H4:J4"/>
    <mergeCell ref="A18:J18"/>
    <mergeCell ref="A19:J19"/>
    <mergeCell ref="A23:A24"/>
    <mergeCell ref="B23:D23"/>
    <mergeCell ref="E23:G23"/>
    <mergeCell ref="H23:J23"/>
    <mergeCell ref="H24:J24"/>
    <mergeCell ref="A21:C21"/>
    <mergeCell ref="A47:J47"/>
    <mergeCell ref="A48:J48"/>
    <mergeCell ref="A52:A53"/>
    <mergeCell ref="B52:D52"/>
    <mergeCell ref="E52:G52"/>
    <mergeCell ref="H52:J52"/>
    <mergeCell ref="H53:J53"/>
    <mergeCell ref="A50:C50"/>
    <mergeCell ref="A76:J76"/>
    <mergeCell ref="A77:J77"/>
    <mergeCell ref="A79:C79"/>
    <mergeCell ref="A81:A82"/>
    <mergeCell ref="B81:D81"/>
    <mergeCell ref="E81:G81"/>
    <mergeCell ref="H81:J81"/>
    <mergeCell ref="H82:J82"/>
    <mergeCell ref="A106:J106"/>
    <mergeCell ref="A107:J107"/>
    <mergeCell ref="A109:C109"/>
    <mergeCell ref="A111:A112"/>
    <mergeCell ref="B111:D111"/>
    <mergeCell ref="E111:G111"/>
    <mergeCell ref="H111:J111"/>
    <mergeCell ref="H112:J112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1:D103 D74 D100 D131:D133 D130" formula="1"/>
    <ignoredError sqref="H7:J7 D7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3" sqref="B3:C3"/>
    </sheetView>
  </sheetViews>
  <sheetFormatPr defaultColWidth="9.140625" defaultRowHeight="12.75"/>
  <cols>
    <col min="1" max="1" width="19.8515625" style="450" customWidth="1"/>
    <col min="2" max="7" width="11.7109375" style="450" customWidth="1"/>
    <col min="8" max="16384" width="9.140625" style="450" customWidth="1"/>
  </cols>
  <sheetData>
    <row r="1" spans="1:7" ht="19.5" customHeight="1">
      <c r="A1" s="649" t="s">
        <v>260</v>
      </c>
      <c r="B1" s="649"/>
      <c r="C1" s="649"/>
      <c r="D1" s="649"/>
      <c r="E1" s="649"/>
      <c r="F1" s="649"/>
      <c r="G1" s="649"/>
    </row>
    <row r="2" ht="19.5" customHeight="1"/>
    <row r="3" spans="1:7" ht="19.5" customHeight="1">
      <c r="A3" s="638" t="s">
        <v>162</v>
      </c>
      <c r="B3" s="651" t="s">
        <v>337</v>
      </c>
      <c r="C3" s="641"/>
      <c r="D3" s="651" t="s">
        <v>338</v>
      </c>
      <c r="E3" s="641"/>
      <c r="F3" s="642" t="s">
        <v>58</v>
      </c>
      <c r="G3" s="642"/>
    </row>
    <row r="4" spans="1:7" ht="19.5" customHeight="1">
      <c r="A4" s="650"/>
      <c r="B4" s="147" t="s">
        <v>1</v>
      </c>
      <c r="C4" s="147" t="s">
        <v>59</v>
      </c>
      <c r="D4" s="147" t="s">
        <v>1</v>
      </c>
      <c r="E4" s="147" t="s">
        <v>59</v>
      </c>
      <c r="F4" s="641" t="s">
        <v>279</v>
      </c>
      <c r="G4" s="641"/>
    </row>
    <row r="5" spans="1:7" ht="19.5" customHeight="1">
      <c r="A5" s="122"/>
      <c r="B5" s="148" t="s">
        <v>261</v>
      </c>
      <c r="C5" s="148" t="s">
        <v>262</v>
      </c>
      <c r="D5" s="148" t="s">
        <v>261</v>
      </c>
      <c r="E5" s="148" t="s">
        <v>262</v>
      </c>
      <c r="F5" s="148" t="s">
        <v>1</v>
      </c>
      <c r="G5" s="148" t="s">
        <v>59</v>
      </c>
    </row>
    <row r="6" spans="1:7" ht="19.5" customHeight="1">
      <c r="A6" s="451" t="s">
        <v>152</v>
      </c>
      <c r="B6" s="452">
        <v>58905</v>
      </c>
      <c r="C6" s="452">
        <v>169.65</v>
      </c>
      <c r="D6" s="452">
        <v>0</v>
      </c>
      <c r="E6" s="452">
        <v>0</v>
      </c>
      <c r="F6" s="453">
        <v>0</v>
      </c>
      <c r="G6" s="453">
        <v>0</v>
      </c>
    </row>
    <row r="7" spans="1:7" ht="19.5" customHeight="1">
      <c r="A7" s="451" t="s">
        <v>64</v>
      </c>
      <c r="B7" s="441">
        <v>46748</v>
      </c>
      <c r="C7" s="441">
        <v>45.02333333333334</v>
      </c>
      <c r="D7" s="441">
        <v>39232</v>
      </c>
      <c r="E7" s="441">
        <v>25</v>
      </c>
      <c r="F7" s="454">
        <f aca="true" t="shared" si="0" ref="F7:G10">SUM(B7-D7)*100/D7</f>
        <v>19.157830342577487</v>
      </c>
      <c r="G7" s="454">
        <f t="shared" si="0"/>
        <v>80.09333333333336</v>
      </c>
    </row>
    <row r="8" spans="1:7" ht="19.5" customHeight="1">
      <c r="A8" s="451" t="s">
        <v>226</v>
      </c>
      <c r="B8" s="441">
        <v>1766103</v>
      </c>
      <c r="C8" s="441">
        <v>6727.11</v>
      </c>
      <c r="D8" s="441">
        <v>1046697</v>
      </c>
      <c r="E8" s="441">
        <v>3948</v>
      </c>
      <c r="F8" s="454">
        <f t="shared" si="0"/>
        <v>68.73106543727555</v>
      </c>
      <c r="G8" s="454">
        <f t="shared" si="0"/>
        <v>70.39285714285712</v>
      </c>
    </row>
    <row r="9" spans="1:7" ht="19.5" customHeight="1">
      <c r="A9" s="451" t="s">
        <v>298</v>
      </c>
      <c r="B9" s="441">
        <v>6842464</v>
      </c>
      <c r="C9" s="441">
        <v>6884.4276666666665</v>
      </c>
      <c r="D9" s="441">
        <v>10907414</v>
      </c>
      <c r="E9" s="441">
        <v>5604</v>
      </c>
      <c r="F9" s="454">
        <f t="shared" si="0"/>
        <v>-37.26777034409806</v>
      </c>
      <c r="G9" s="454">
        <f t="shared" si="0"/>
        <v>22.8484594337378</v>
      </c>
    </row>
    <row r="10" spans="1:7" ht="19.5" customHeight="1">
      <c r="A10" s="455" t="s">
        <v>2</v>
      </c>
      <c r="B10" s="174">
        <f>SUM(B6:B9)</f>
        <v>8714220</v>
      </c>
      <c r="C10" s="174">
        <f>SUM(C6:C9)</f>
        <v>13826.211</v>
      </c>
      <c r="D10" s="174">
        <f>SUM(D6:D9)</f>
        <v>11993343</v>
      </c>
      <c r="E10" s="174">
        <f>SUM(E6:E9)</f>
        <v>9577</v>
      </c>
      <c r="F10" s="456">
        <f t="shared" si="0"/>
        <v>-27.341192526554106</v>
      </c>
      <c r="G10" s="456">
        <f t="shared" si="0"/>
        <v>44.368915109115584</v>
      </c>
    </row>
    <row r="11" spans="1:7" ht="19.5" customHeight="1">
      <c r="A11" s="4" t="s">
        <v>160</v>
      </c>
      <c r="B11" s="3"/>
      <c r="C11" s="3"/>
      <c r="D11" s="3"/>
      <c r="E11" s="3"/>
      <c r="F11" s="3"/>
      <c r="G11" s="3"/>
    </row>
    <row r="12" spans="1:7" ht="12" customHeight="1">
      <c r="A12" s="248"/>
      <c r="B12" s="3"/>
      <c r="C12" s="3"/>
      <c r="D12" s="3"/>
      <c r="E12" s="3"/>
      <c r="F12" s="3"/>
      <c r="G12" s="3"/>
    </row>
    <row r="13" spans="1:7" ht="12" customHeight="1">
      <c r="A13" s="248"/>
      <c r="B13" s="3"/>
      <c r="C13" s="3"/>
      <c r="D13" s="3"/>
      <c r="E13" s="3"/>
      <c r="F13" s="3"/>
      <c r="G13" s="3"/>
    </row>
    <row r="14" spans="1:7" ht="12" customHeight="1">
      <c r="A14" s="248"/>
      <c r="B14" s="3"/>
      <c r="C14" s="3"/>
      <c r="D14" s="3"/>
      <c r="E14" s="3"/>
      <c r="F14" s="3"/>
      <c r="G14" s="3"/>
    </row>
    <row r="15" spans="1:7" ht="12" customHeight="1">
      <c r="A15" s="248"/>
      <c r="B15" s="3"/>
      <c r="C15" s="3"/>
      <c r="D15" s="3"/>
      <c r="E15" s="3"/>
      <c r="F15" s="3"/>
      <c r="G15" s="3"/>
    </row>
    <row r="16" spans="1:7" ht="12" customHeight="1">
      <c r="A16" s="248"/>
      <c r="B16" s="3"/>
      <c r="C16" s="3"/>
      <c r="D16" s="3"/>
      <c r="E16" s="3"/>
      <c r="F16" s="3"/>
      <c r="G16" s="3"/>
    </row>
  </sheetData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selection activeCell="A3" sqref="A3:M3"/>
    </sheetView>
  </sheetViews>
  <sheetFormatPr defaultColWidth="9.140625" defaultRowHeight="12.75"/>
  <cols>
    <col min="1" max="1" width="25.8515625" style="468" customWidth="1"/>
    <col min="2" max="2" width="11.57421875" style="468" customWidth="1"/>
    <col min="3" max="3" width="13.8515625" style="468" customWidth="1"/>
    <col min="4" max="4" width="11.7109375" style="468" customWidth="1"/>
    <col min="5" max="5" width="13.7109375" style="468" customWidth="1"/>
    <col min="6" max="11" width="10.140625" style="468" customWidth="1"/>
    <col min="12" max="13" width="9.7109375" style="468" customWidth="1"/>
    <col min="14" max="14" width="11.00390625" style="468" bestFit="1" customWidth="1"/>
    <col min="15" max="16384" width="9.140625" style="468" customWidth="1"/>
  </cols>
  <sheetData>
    <row r="1" spans="1:13" ht="18" customHeight="1">
      <c r="A1" s="658" t="s">
        <v>280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ht="18" customHeight="1">
      <c r="A2" s="659" t="s">
        <v>281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</row>
    <row r="3" spans="1:13" ht="18" customHeight="1">
      <c r="A3" s="659" t="s">
        <v>282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</row>
    <row r="4" spans="1:13" ht="18.75" customHeight="1">
      <c r="A4"/>
      <c r="B4"/>
      <c r="C4"/>
      <c r="D4"/>
      <c r="E4"/>
      <c r="F4"/>
      <c r="G4"/>
      <c r="H4"/>
      <c r="I4"/>
      <c r="J4"/>
      <c r="K4"/>
      <c r="L4" s="657" t="s">
        <v>283</v>
      </c>
      <c r="M4" s="657"/>
    </row>
    <row r="5" spans="1:13" ht="19.5" customHeight="1">
      <c r="A5" s="469"/>
      <c r="B5" s="660" t="s">
        <v>51</v>
      </c>
      <c r="C5" s="660"/>
      <c r="D5" s="660"/>
      <c r="E5" s="660"/>
      <c r="F5" s="661" t="s">
        <v>52</v>
      </c>
      <c r="G5" s="661"/>
      <c r="H5" s="661"/>
      <c r="I5" s="661"/>
      <c r="J5" s="661"/>
      <c r="K5" s="661"/>
      <c r="L5" s="470"/>
      <c r="M5" s="471"/>
    </row>
    <row r="6" spans="1:13" ht="19.5" customHeight="1">
      <c r="A6" s="472" t="s">
        <v>178</v>
      </c>
      <c r="B6" s="654" t="s">
        <v>208</v>
      </c>
      <c r="C6" s="654"/>
      <c r="D6" s="654" t="s">
        <v>53</v>
      </c>
      <c r="E6" s="654"/>
      <c r="F6" s="662" t="s">
        <v>179</v>
      </c>
      <c r="G6" s="663"/>
      <c r="H6" s="663"/>
      <c r="I6" s="663"/>
      <c r="J6" s="663"/>
      <c r="K6" s="653"/>
      <c r="L6" s="656" t="s">
        <v>131</v>
      </c>
      <c r="M6" s="656"/>
    </row>
    <row r="7" spans="1:13" ht="19.5" customHeight="1">
      <c r="A7" s="472" t="s">
        <v>99</v>
      </c>
      <c r="B7" s="473" t="s">
        <v>54</v>
      </c>
      <c r="C7" s="473" t="s">
        <v>55</v>
      </c>
      <c r="D7" s="474" t="s">
        <v>54</v>
      </c>
      <c r="E7" s="474" t="s">
        <v>55</v>
      </c>
      <c r="F7" s="653" t="s">
        <v>23</v>
      </c>
      <c r="G7" s="653"/>
      <c r="H7" s="654" t="s">
        <v>26</v>
      </c>
      <c r="I7" s="654"/>
      <c r="J7" s="654" t="s">
        <v>2</v>
      </c>
      <c r="K7" s="654"/>
      <c r="L7" s="655" t="s">
        <v>56</v>
      </c>
      <c r="M7" s="655"/>
    </row>
    <row r="8" spans="1:13" ht="19.5" customHeight="1">
      <c r="A8" s="475"/>
      <c r="B8" s="476" t="s">
        <v>57</v>
      </c>
      <c r="C8" s="477" t="s">
        <v>50</v>
      </c>
      <c r="D8" s="476" t="s">
        <v>57</v>
      </c>
      <c r="E8" s="477" t="s">
        <v>50</v>
      </c>
      <c r="F8" s="478" t="s">
        <v>284</v>
      </c>
      <c r="G8" s="479" t="s">
        <v>285</v>
      </c>
      <c r="H8" s="479" t="s">
        <v>284</v>
      </c>
      <c r="I8" s="476" t="s">
        <v>285</v>
      </c>
      <c r="J8" s="479" t="s">
        <v>284</v>
      </c>
      <c r="K8" s="476" t="s">
        <v>285</v>
      </c>
      <c r="L8" s="476" t="s">
        <v>284</v>
      </c>
      <c r="M8" s="480" t="s">
        <v>285</v>
      </c>
    </row>
    <row r="9" spans="1:13" ht="19.5" customHeight="1">
      <c r="A9" s="481" t="s">
        <v>43</v>
      </c>
      <c r="B9" s="482">
        <v>206151</v>
      </c>
      <c r="C9" s="482">
        <v>714935</v>
      </c>
      <c r="D9" s="482">
        <v>1040966</v>
      </c>
      <c r="E9" s="482">
        <v>3207795</v>
      </c>
      <c r="F9" s="482">
        <v>24248</v>
      </c>
      <c r="G9" s="482">
        <v>25454</v>
      </c>
      <c r="H9" s="482">
        <v>293</v>
      </c>
      <c r="I9" s="482">
        <v>307</v>
      </c>
      <c r="J9" s="483">
        <v>24541</v>
      </c>
      <c r="K9" s="483">
        <v>25761</v>
      </c>
      <c r="L9" s="484">
        <v>23.575217634389595</v>
      </c>
      <c r="M9" s="485">
        <v>24.74720596061735</v>
      </c>
    </row>
    <row r="10" spans="1:13" ht="19.5" customHeight="1">
      <c r="A10" s="486" t="s">
        <v>286</v>
      </c>
      <c r="B10" s="487">
        <v>115945</v>
      </c>
      <c r="C10" s="488">
        <v>405809</v>
      </c>
      <c r="D10" s="489">
        <v>525400</v>
      </c>
      <c r="E10" s="489">
        <v>1576200</v>
      </c>
      <c r="F10" s="490">
        <v>11548</v>
      </c>
      <c r="G10" s="491">
        <v>12122</v>
      </c>
      <c r="H10" s="491"/>
      <c r="I10" s="491"/>
      <c r="J10" s="492">
        <v>11548</v>
      </c>
      <c r="K10" s="492">
        <v>12122</v>
      </c>
      <c r="L10" s="493">
        <v>21.97944423296536</v>
      </c>
      <c r="M10" s="494">
        <v>23.071945184621242</v>
      </c>
    </row>
    <row r="11" spans="1:13" ht="32.25" customHeight="1">
      <c r="A11" s="495" t="s">
        <v>287</v>
      </c>
      <c r="B11" s="487">
        <v>28810</v>
      </c>
      <c r="C11" s="488">
        <v>115241</v>
      </c>
      <c r="D11" s="496">
        <v>169794</v>
      </c>
      <c r="E11" s="496">
        <v>594279</v>
      </c>
      <c r="F11" s="490">
        <v>4700</v>
      </c>
      <c r="G11" s="491">
        <v>4934</v>
      </c>
      <c r="H11" s="491"/>
      <c r="I11" s="491"/>
      <c r="J11" s="492">
        <v>4700</v>
      </c>
      <c r="K11" s="492">
        <v>4934</v>
      </c>
      <c r="L11" s="493">
        <v>27.680601199100085</v>
      </c>
      <c r="M11" s="494">
        <v>29.058741769438264</v>
      </c>
    </row>
    <row r="12" spans="1:13" ht="33" customHeight="1">
      <c r="A12" s="495" t="s">
        <v>288</v>
      </c>
      <c r="B12" s="487">
        <v>49710</v>
      </c>
      <c r="C12" s="488">
        <v>152984</v>
      </c>
      <c r="D12" s="496">
        <v>308353</v>
      </c>
      <c r="E12" s="496">
        <v>925059</v>
      </c>
      <c r="F12" s="490">
        <v>7326</v>
      </c>
      <c r="G12" s="491">
        <v>7691</v>
      </c>
      <c r="H12" s="491">
        <v>191</v>
      </c>
      <c r="I12" s="491">
        <v>200</v>
      </c>
      <c r="J12" s="497">
        <v>7517</v>
      </c>
      <c r="K12" s="497">
        <v>7891</v>
      </c>
      <c r="L12" s="493">
        <v>24.377904544466894</v>
      </c>
      <c r="M12" s="494">
        <v>25.590800154368534</v>
      </c>
    </row>
    <row r="13" spans="1:13" ht="33" customHeight="1">
      <c r="A13" s="495" t="s">
        <v>289</v>
      </c>
      <c r="B13" s="487">
        <v>11686</v>
      </c>
      <c r="C13" s="488">
        <v>40901</v>
      </c>
      <c r="D13" s="498">
        <v>37419</v>
      </c>
      <c r="E13" s="496">
        <v>112257</v>
      </c>
      <c r="F13" s="490">
        <v>674</v>
      </c>
      <c r="G13" s="491">
        <v>707</v>
      </c>
      <c r="H13" s="491">
        <v>102</v>
      </c>
      <c r="I13" s="491">
        <v>107</v>
      </c>
      <c r="J13" s="497">
        <v>776</v>
      </c>
      <c r="K13" s="497">
        <v>814</v>
      </c>
      <c r="L13" s="493">
        <v>20.73812768914188</v>
      </c>
      <c r="M13" s="494">
        <v>21.753654560517383</v>
      </c>
    </row>
    <row r="14" spans="1:13" ht="19.5" customHeight="1">
      <c r="A14" s="499" t="s">
        <v>44</v>
      </c>
      <c r="B14" s="500">
        <v>45915</v>
      </c>
      <c r="C14" s="500">
        <v>151582</v>
      </c>
      <c r="D14" s="501">
        <v>450846</v>
      </c>
      <c r="E14" s="502">
        <v>1161552</v>
      </c>
      <c r="F14" s="503">
        <v>3148.3</v>
      </c>
      <c r="G14" s="504">
        <v>3479.7</v>
      </c>
      <c r="H14" s="504">
        <v>9236.3</v>
      </c>
      <c r="I14" s="504">
        <v>9807.7</v>
      </c>
      <c r="J14" s="505">
        <v>12384.6</v>
      </c>
      <c r="K14" s="505">
        <v>13287.4</v>
      </c>
      <c r="L14" s="506">
        <v>27.469690315540117</v>
      </c>
      <c r="M14" s="507">
        <v>29.472147917470714</v>
      </c>
    </row>
    <row r="15" spans="1:13" ht="19.5" customHeight="1">
      <c r="A15" s="508" t="s">
        <v>45</v>
      </c>
      <c r="B15" s="509">
        <v>17175</v>
      </c>
      <c r="C15" s="509">
        <v>58893</v>
      </c>
      <c r="D15" s="510">
        <v>183893</v>
      </c>
      <c r="E15" s="511">
        <v>499667</v>
      </c>
      <c r="F15" s="512">
        <v>4000</v>
      </c>
      <c r="G15" s="509">
        <v>4700</v>
      </c>
      <c r="H15" s="509">
        <v>0</v>
      </c>
      <c r="I15" s="509">
        <v>0</v>
      </c>
      <c r="J15" s="500">
        <v>4000</v>
      </c>
      <c r="K15" s="500">
        <v>4700</v>
      </c>
      <c r="L15" s="513">
        <v>21.751779567465864</v>
      </c>
      <c r="M15" s="514">
        <v>25.55834099177239</v>
      </c>
    </row>
    <row r="16" spans="1:13" ht="19.5" customHeight="1">
      <c r="A16" s="499" t="s">
        <v>72</v>
      </c>
      <c r="B16" s="500">
        <v>17250</v>
      </c>
      <c r="C16" s="500">
        <v>57800</v>
      </c>
      <c r="D16" s="501">
        <v>65950</v>
      </c>
      <c r="E16" s="502">
        <v>211200</v>
      </c>
      <c r="F16" s="515">
        <v>1660</v>
      </c>
      <c r="G16" s="500">
        <v>1820</v>
      </c>
      <c r="H16" s="500">
        <v>0</v>
      </c>
      <c r="I16" s="500">
        <v>0</v>
      </c>
      <c r="J16" s="500">
        <v>1660</v>
      </c>
      <c r="K16" s="500">
        <v>1820</v>
      </c>
      <c r="L16" s="516">
        <v>25.170583775587566</v>
      </c>
      <c r="M16" s="517">
        <v>27.59666413949962</v>
      </c>
    </row>
    <row r="17" spans="1:13" ht="19.5" customHeight="1">
      <c r="A17" s="499" t="s">
        <v>46</v>
      </c>
      <c r="B17" s="518">
        <v>12492.4</v>
      </c>
      <c r="C17" s="518">
        <v>38785.5</v>
      </c>
      <c r="D17" s="518">
        <v>134511.1</v>
      </c>
      <c r="E17" s="518">
        <v>308917.1</v>
      </c>
      <c r="F17" s="518">
        <v>1301.3</v>
      </c>
      <c r="G17" s="518">
        <v>1381.7</v>
      </c>
      <c r="H17" s="518">
        <v>775.3</v>
      </c>
      <c r="I17" s="518">
        <v>823.2</v>
      </c>
      <c r="J17" s="518">
        <v>2076.6</v>
      </c>
      <c r="K17" s="518">
        <v>2204.9</v>
      </c>
      <c r="L17" s="506">
        <v>15.438131128211722</v>
      </c>
      <c r="M17" s="507">
        <v>16.391955756811146</v>
      </c>
    </row>
    <row r="18" spans="1:13" ht="19.5" customHeight="1">
      <c r="A18" s="519" t="s">
        <v>255</v>
      </c>
      <c r="B18" s="520">
        <v>3050</v>
      </c>
      <c r="C18" s="520">
        <v>11497</v>
      </c>
      <c r="D18" s="520">
        <v>11858.5</v>
      </c>
      <c r="E18" s="521">
        <v>65150.6</v>
      </c>
      <c r="F18" s="522">
        <v>491.4</v>
      </c>
      <c r="G18" s="523">
        <v>521.8</v>
      </c>
      <c r="H18" s="524"/>
      <c r="I18" s="524"/>
      <c r="J18" s="524">
        <v>491.4</v>
      </c>
      <c r="K18" s="524">
        <v>521.8</v>
      </c>
      <c r="L18" s="525">
        <v>41.4386305181937</v>
      </c>
      <c r="M18" s="526">
        <v>44.00219252013323</v>
      </c>
    </row>
    <row r="19" spans="1:13" ht="19.5" customHeight="1">
      <c r="A19" s="527" t="s">
        <v>256</v>
      </c>
      <c r="B19" s="487">
        <v>4187.4</v>
      </c>
      <c r="C19" s="487">
        <v>14760.6</v>
      </c>
      <c r="D19" s="487">
        <v>98473.7</v>
      </c>
      <c r="E19" s="528">
        <v>192023.7</v>
      </c>
      <c r="F19" s="529">
        <v>809.9</v>
      </c>
      <c r="G19" s="491">
        <v>859.9</v>
      </c>
      <c r="H19" s="530"/>
      <c r="I19" s="530"/>
      <c r="J19" s="492">
        <v>809.9</v>
      </c>
      <c r="K19" s="492">
        <v>859.9</v>
      </c>
      <c r="L19" s="493">
        <v>8.224531016911115</v>
      </c>
      <c r="M19" s="494">
        <v>8.732280801879082</v>
      </c>
    </row>
    <row r="20" spans="1:13" ht="19.5" customHeight="1">
      <c r="A20" s="527" t="s">
        <v>257</v>
      </c>
      <c r="B20" s="487">
        <v>5255</v>
      </c>
      <c r="C20" s="487">
        <v>12527.9</v>
      </c>
      <c r="D20" s="487">
        <v>24178.9</v>
      </c>
      <c r="E20" s="528">
        <v>51742.8</v>
      </c>
      <c r="F20" s="531">
        <v>0</v>
      </c>
      <c r="G20" s="492">
        <v>0</v>
      </c>
      <c r="H20" s="492">
        <v>775.3</v>
      </c>
      <c r="I20" s="492">
        <v>823.2</v>
      </c>
      <c r="J20" s="492">
        <v>775.3</v>
      </c>
      <c r="K20" s="492">
        <v>823.2</v>
      </c>
      <c r="L20" s="493">
        <v>32.06514771143434</v>
      </c>
      <c r="M20" s="494">
        <v>34.04621384761093</v>
      </c>
    </row>
    <row r="21" spans="1:13" ht="19.5" customHeight="1">
      <c r="A21" s="499" t="s">
        <v>47</v>
      </c>
      <c r="B21" s="502">
        <v>5714</v>
      </c>
      <c r="C21" s="500">
        <v>8834</v>
      </c>
      <c r="D21" s="501">
        <v>125667</v>
      </c>
      <c r="E21" s="502">
        <v>194281</v>
      </c>
      <c r="F21" s="503">
        <v>0</v>
      </c>
      <c r="G21" s="504">
        <v>0</v>
      </c>
      <c r="H21" s="504">
        <v>1388.9</v>
      </c>
      <c r="I21" s="504">
        <v>1460.1</v>
      </c>
      <c r="J21" s="504">
        <v>1388.9</v>
      </c>
      <c r="K21" s="504">
        <v>1460.1</v>
      </c>
      <c r="L21" s="506">
        <v>11.052225325662267</v>
      </c>
      <c r="M21" s="507">
        <v>11.618802072143044</v>
      </c>
    </row>
    <row r="22" spans="1:13" ht="19.5" customHeight="1">
      <c r="A22" s="499" t="s">
        <v>73</v>
      </c>
      <c r="B22" s="504">
        <v>1747</v>
      </c>
      <c r="C22" s="504">
        <v>4050</v>
      </c>
      <c r="D22" s="504">
        <v>21028</v>
      </c>
      <c r="E22" s="504">
        <v>48262</v>
      </c>
      <c r="F22" s="503">
        <v>2.5</v>
      </c>
      <c r="G22" s="504">
        <v>2.5</v>
      </c>
      <c r="H22" s="504">
        <v>121.6</v>
      </c>
      <c r="I22" s="504">
        <v>121.6</v>
      </c>
      <c r="J22" s="504">
        <v>124.1</v>
      </c>
      <c r="K22" s="504">
        <v>124.1</v>
      </c>
      <c r="L22" s="506">
        <v>5.901654936275442</v>
      </c>
      <c r="M22" s="507">
        <v>5.901654936275442</v>
      </c>
    </row>
    <row r="23" spans="1:13" ht="19.5" customHeight="1">
      <c r="A23" s="499" t="s">
        <v>117</v>
      </c>
      <c r="B23" s="504">
        <v>1707</v>
      </c>
      <c r="C23" s="504">
        <v>1782</v>
      </c>
      <c r="D23" s="504">
        <v>6320</v>
      </c>
      <c r="E23" s="504">
        <v>35558</v>
      </c>
      <c r="F23" s="503">
        <v>247.4</v>
      </c>
      <c r="G23" s="504">
        <v>247.4</v>
      </c>
      <c r="H23" s="504"/>
      <c r="I23" s="504"/>
      <c r="J23" s="504">
        <v>247.4</v>
      </c>
      <c r="K23" s="504">
        <v>247.4</v>
      </c>
      <c r="L23" s="506">
        <v>39.14556962025317</v>
      </c>
      <c r="M23" s="507">
        <v>39.14556962025317</v>
      </c>
    </row>
    <row r="24" spans="1:13" ht="19.5" customHeight="1">
      <c r="A24" s="499" t="s">
        <v>74</v>
      </c>
      <c r="B24" s="504">
        <v>140</v>
      </c>
      <c r="C24" s="504">
        <v>312</v>
      </c>
      <c r="D24" s="504">
        <v>10249</v>
      </c>
      <c r="E24" s="504">
        <v>22855</v>
      </c>
      <c r="F24" s="503">
        <v>0</v>
      </c>
      <c r="G24" s="504">
        <v>0</v>
      </c>
      <c r="H24" s="504">
        <v>167</v>
      </c>
      <c r="I24" s="504">
        <v>167</v>
      </c>
      <c r="J24" s="504">
        <v>167</v>
      </c>
      <c r="K24" s="504">
        <v>167</v>
      </c>
      <c r="L24" s="506">
        <v>16.294272611962143</v>
      </c>
      <c r="M24" s="507">
        <v>16.294272611962143</v>
      </c>
    </row>
    <row r="25" spans="1:13" ht="19.5" customHeight="1">
      <c r="A25" s="499" t="s">
        <v>75</v>
      </c>
      <c r="B25" s="504">
        <v>7</v>
      </c>
      <c r="C25" s="504">
        <v>15</v>
      </c>
      <c r="D25" s="504">
        <v>13225</v>
      </c>
      <c r="E25" s="504">
        <v>27773</v>
      </c>
      <c r="F25" s="503">
        <v>262.2</v>
      </c>
      <c r="G25" s="504">
        <v>262.2</v>
      </c>
      <c r="H25" s="504">
        <v>0</v>
      </c>
      <c r="I25" s="504">
        <v>0</v>
      </c>
      <c r="J25" s="504">
        <v>262.2</v>
      </c>
      <c r="K25" s="504">
        <v>262.2</v>
      </c>
      <c r="L25" s="506">
        <v>19.82608695652174</v>
      </c>
      <c r="M25" s="507">
        <v>19.82608695652174</v>
      </c>
    </row>
    <row r="26" spans="1:13" ht="19.5" customHeight="1">
      <c r="A26" s="532" t="s">
        <v>48</v>
      </c>
      <c r="B26" s="533">
        <v>663</v>
      </c>
      <c r="C26" s="534">
        <v>1459</v>
      </c>
      <c r="D26" s="534">
        <v>14169</v>
      </c>
      <c r="E26" s="534">
        <v>31172</v>
      </c>
      <c r="F26" s="535">
        <v>125.8</v>
      </c>
      <c r="G26" s="534">
        <v>125.8</v>
      </c>
      <c r="H26" s="534">
        <v>0.7</v>
      </c>
      <c r="I26" s="534">
        <v>0.7</v>
      </c>
      <c r="J26" s="534">
        <v>126.5</v>
      </c>
      <c r="K26" s="534">
        <v>126.5</v>
      </c>
      <c r="L26" s="536">
        <v>8.927941280259722</v>
      </c>
      <c r="M26" s="537">
        <v>8.927941280259722</v>
      </c>
    </row>
    <row r="27" spans="1:13" ht="27" customHeight="1">
      <c r="A27" s="538" t="s">
        <v>49</v>
      </c>
      <c r="B27" s="539">
        <v>308961.4</v>
      </c>
      <c r="C27" s="539">
        <v>1038447.5</v>
      </c>
      <c r="D27" s="539">
        <v>2066824.1</v>
      </c>
      <c r="E27" s="539">
        <v>5749032.100000001</v>
      </c>
      <c r="F27" s="539">
        <v>34995.5</v>
      </c>
      <c r="G27" s="539">
        <v>37473.3</v>
      </c>
      <c r="H27" s="539">
        <v>11982.8</v>
      </c>
      <c r="I27" s="539">
        <v>12687.3</v>
      </c>
      <c r="J27" s="539">
        <v>46978.3</v>
      </c>
      <c r="K27" s="539">
        <v>50160.6</v>
      </c>
      <c r="L27" s="540">
        <v>22.72970399367803</v>
      </c>
      <c r="M27" s="541">
        <v>24.26940928354764</v>
      </c>
    </row>
    <row r="28" spans="1:13" ht="19.5" customHeight="1">
      <c r="A28" s="106" t="s">
        <v>169</v>
      </c>
      <c r="D28" s="542"/>
      <c r="E28" s="542"/>
      <c r="J28" s="543"/>
      <c r="K28" s="543"/>
      <c r="L28" s="652"/>
      <c r="M28" s="652"/>
    </row>
    <row r="29" spans="1:13" ht="19.5" customHeight="1">
      <c r="A29" s="544"/>
      <c r="B29" s="545"/>
      <c r="C29" s="545"/>
      <c r="D29" s="546"/>
      <c r="E29" s="545"/>
      <c r="F29" s="547"/>
      <c r="G29" s="544"/>
      <c r="H29" s="544"/>
      <c r="I29" s="544"/>
      <c r="J29" s="544"/>
      <c r="K29" s="544"/>
      <c r="L29" s="544"/>
      <c r="M29" s="544"/>
    </row>
    <row r="30" spans="1:13" ht="19.5" customHeight="1">
      <c r="A30" s="544"/>
      <c r="B30" s="544"/>
      <c r="C30" s="544"/>
      <c r="D30" s="544"/>
      <c r="E30" s="544"/>
      <c r="F30" s="547"/>
      <c r="G30" s="548"/>
      <c r="H30" s="544"/>
      <c r="I30" s="544"/>
      <c r="J30" s="544"/>
      <c r="K30" s="544"/>
      <c r="L30" s="544"/>
      <c r="M30" s="544"/>
    </row>
    <row r="31" spans="1:13" ht="19.5" customHeight="1">
      <c r="A31" s="544"/>
      <c r="B31" s="544"/>
      <c r="C31" s="544"/>
      <c r="D31" s="549"/>
      <c r="E31" s="549"/>
      <c r="F31" s="547"/>
      <c r="G31" s="544"/>
      <c r="H31" s="544"/>
      <c r="I31" s="544"/>
      <c r="J31" s="544"/>
      <c r="K31" s="544"/>
      <c r="L31" s="544"/>
      <c r="M31" s="544"/>
    </row>
    <row r="32" spans="1:13" ht="12.75">
      <c r="A32" s="544"/>
      <c r="B32" s="544"/>
      <c r="C32" s="544"/>
      <c r="D32" s="549"/>
      <c r="E32" s="549"/>
      <c r="F32" s="547"/>
      <c r="G32" s="544"/>
      <c r="H32" s="544"/>
      <c r="I32" s="544"/>
      <c r="J32" s="544"/>
      <c r="K32" s="544"/>
      <c r="L32" s="544"/>
      <c r="M32" s="544"/>
    </row>
    <row r="33" spans="1:13" ht="12.75">
      <c r="A33" s="544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</row>
    <row r="35" spans="4:7" ht="12.75">
      <c r="D35" s="550"/>
      <c r="E35" s="550"/>
      <c r="F35" s="551"/>
      <c r="G35" s="552"/>
    </row>
    <row r="36" spans="4:7" ht="12.75">
      <c r="D36" s="550"/>
      <c r="E36" s="550"/>
      <c r="F36" s="551"/>
      <c r="G36" s="552"/>
    </row>
    <row r="37" spans="4:7" ht="15.75">
      <c r="D37" s="553"/>
      <c r="E37" s="554"/>
      <c r="F37" s="551"/>
      <c r="G37" s="552"/>
    </row>
    <row r="38" spans="4:7" ht="12.75">
      <c r="D38" s="550"/>
      <c r="E38" s="550"/>
      <c r="F38" s="551"/>
      <c r="G38" s="552"/>
    </row>
    <row r="39" spans="4:7" ht="12.75">
      <c r="D39" s="552"/>
      <c r="E39" s="552"/>
      <c r="F39" s="551"/>
      <c r="G39" s="552"/>
    </row>
    <row r="40" spans="4:7" ht="12.75">
      <c r="D40" s="550"/>
      <c r="E40" s="550"/>
      <c r="F40" s="550"/>
      <c r="G40" s="552"/>
    </row>
    <row r="41" spans="4:7" ht="12.75">
      <c r="D41" s="552"/>
      <c r="E41" s="552"/>
      <c r="F41" s="552"/>
      <c r="G41" s="552"/>
    </row>
    <row r="42" spans="4:7" ht="15.75">
      <c r="D42" s="554"/>
      <c r="E42" s="554"/>
      <c r="F42" s="552"/>
      <c r="G42" s="552"/>
    </row>
    <row r="43" spans="4:7" ht="12.75">
      <c r="D43" s="552"/>
      <c r="E43" s="555"/>
      <c r="F43" s="552"/>
      <c r="G43" s="552"/>
    </row>
    <row r="44" spans="4:7" ht="12.75">
      <c r="D44" s="552"/>
      <c r="E44" s="552"/>
      <c r="F44" s="552"/>
      <c r="G44" s="552"/>
    </row>
    <row r="45" spans="4:7" ht="12.75">
      <c r="D45" s="552"/>
      <c r="E45" s="552"/>
      <c r="F45" s="552"/>
      <c r="G45" s="552"/>
    </row>
    <row r="46" spans="4:7" ht="12.75">
      <c r="D46" s="552"/>
      <c r="E46" s="552"/>
      <c r="F46" s="552"/>
      <c r="G46" s="552"/>
    </row>
  </sheetData>
  <sheetProtection selectLockedCells="1" selectUnlockedCells="1"/>
  <mergeCells count="15">
    <mergeCell ref="L6:M6"/>
    <mergeCell ref="L4:M4"/>
    <mergeCell ref="A1:M1"/>
    <mergeCell ref="A2:M2"/>
    <mergeCell ref="A3:M3"/>
    <mergeCell ref="B5:E5"/>
    <mergeCell ref="F5:K5"/>
    <mergeCell ref="B6:C6"/>
    <mergeCell ref="D6:E6"/>
    <mergeCell ref="F6:K6"/>
    <mergeCell ref="L28:M28"/>
    <mergeCell ref="F7:G7"/>
    <mergeCell ref="H7:I7"/>
    <mergeCell ref="J7:K7"/>
    <mergeCell ref="L7:M7"/>
  </mergeCells>
  <printOptions horizontalCentered="1"/>
  <pageMargins left="0.35433070866141736" right="0.35433070866141736" top="0.3937007874015748" bottom="0.5905511811023623" header="0.5118110236220472" footer="0.5118110236220472"/>
  <pageSetup horizontalDpi="300" verticalDpi="3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selection activeCell="A2" sqref="A2:I2"/>
    </sheetView>
  </sheetViews>
  <sheetFormatPr defaultColWidth="9.140625" defaultRowHeight="12.75"/>
  <cols>
    <col min="1" max="1" width="28.140625" style="274" customWidth="1"/>
    <col min="2" max="4" width="11.28125" style="274" customWidth="1"/>
    <col min="5" max="5" width="12.00390625" style="274" customWidth="1"/>
    <col min="6" max="6" width="10.28125" style="274" customWidth="1"/>
    <col min="7" max="7" width="9.421875" style="274" customWidth="1"/>
    <col min="8" max="8" width="10.28125" style="274" customWidth="1"/>
    <col min="9" max="9" width="16.421875" style="274" customWidth="1"/>
    <col min="10" max="16384" width="9.140625" style="2" customWidth="1"/>
  </cols>
  <sheetData>
    <row r="1" spans="1:9" ht="18" customHeight="1">
      <c r="A1" s="675" t="s">
        <v>42</v>
      </c>
      <c r="B1" s="675"/>
      <c r="C1" s="675"/>
      <c r="D1" s="675"/>
      <c r="E1" s="675"/>
      <c r="F1" s="675"/>
      <c r="G1" s="675"/>
      <c r="H1" s="675"/>
      <c r="I1" s="675"/>
    </row>
    <row r="2" spans="1:9" ht="18" customHeight="1">
      <c r="A2" s="676" t="s">
        <v>254</v>
      </c>
      <c r="B2" s="676"/>
      <c r="C2" s="676"/>
      <c r="D2" s="676"/>
      <c r="E2" s="676"/>
      <c r="F2" s="676"/>
      <c r="G2" s="676"/>
      <c r="H2" s="676"/>
      <c r="I2" s="676"/>
    </row>
    <row r="3" spans="1:9" ht="18" customHeight="1">
      <c r="A3" s="677" t="s">
        <v>173</v>
      </c>
      <c r="B3" s="677"/>
      <c r="C3" s="677"/>
      <c r="D3" s="677"/>
      <c r="E3" s="677"/>
      <c r="F3" s="677"/>
      <c r="G3" s="677"/>
      <c r="H3" s="677"/>
      <c r="I3" s="677"/>
    </row>
    <row r="4" spans="1:9" ht="17.25" customHeight="1">
      <c r="A4" s="678">
        <v>41244</v>
      </c>
      <c r="B4" s="678"/>
      <c r="C4" s="678"/>
      <c r="D4" s="678"/>
      <c r="E4" s="678"/>
      <c r="F4" s="678"/>
      <c r="G4" s="678"/>
      <c r="H4" s="678"/>
      <c r="I4" s="678"/>
    </row>
    <row r="5" spans="1:9" ht="19.5" customHeight="1">
      <c r="A5" s="460"/>
      <c r="B5" s="664" t="s">
        <v>51</v>
      </c>
      <c r="C5" s="664"/>
      <c r="D5" s="664"/>
      <c r="E5" s="664"/>
      <c r="F5" s="665" t="s">
        <v>52</v>
      </c>
      <c r="G5" s="666"/>
      <c r="H5" s="667"/>
      <c r="I5" s="437"/>
    </row>
    <row r="6" spans="1:9" ht="19.5" customHeight="1">
      <c r="A6" s="457" t="s">
        <v>178</v>
      </c>
      <c r="B6" s="664" t="s">
        <v>208</v>
      </c>
      <c r="C6" s="664"/>
      <c r="D6" s="664" t="s">
        <v>53</v>
      </c>
      <c r="E6" s="664"/>
      <c r="F6" s="668" t="s">
        <v>179</v>
      </c>
      <c r="G6" s="669"/>
      <c r="H6" s="670"/>
      <c r="I6" s="458" t="s">
        <v>131</v>
      </c>
    </row>
    <row r="7" spans="1:9" ht="19.5" customHeight="1">
      <c r="A7" s="457" t="s">
        <v>99</v>
      </c>
      <c r="B7" s="363" t="s">
        <v>54</v>
      </c>
      <c r="C7" s="363" t="s">
        <v>55</v>
      </c>
      <c r="D7" s="363" t="s">
        <v>54</v>
      </c>
      <c r="E7" s="363" t="s">
        <v>55</v>
      </c>
      <c r="F7" s="673" t="s">
        <v>23</v>
      </c>
      <c r="G7" s="673" t="s">
        <v>26</v>
      </c>
      <c r="H7" s="673" t="s">
        <v>2</v>
      </c>
      <c r="I7" s="671" t="s">
        <v>56</v>
      </c>
    </row>
    <row r="8" spans="1:9" ht="19.5" customHeight="1">
      <c r="A8" s="461"/>
      <c r="B8" s="363" t="s">
        <v>57</v>
      </c>
      <c r="C8" s="384" t="s">
        <v>50</v>
      </c>
      <c r="D8" s="363" t="s">
        <v>57</v>
      </c>
      <c r="E8" s="384" t="s">
        <v>50</v>
      </c>
      <c r="F8" s="674"/>
      <c r="G8" s="674"/>
      <c r="H8" s="674"/>
      <c r="I8" s="672"/>
    </row>
    <row r="9" spans="1:9" ht="22.5" customHeight="1">
      <c r="A9" s="438" t="s">
        <v>43</v>
      </c>
      <c r="B9" s="385">
        <f aca="true" t="shared" si="0" ref="B9:H9">SUM(B10:B12)</f>
        <v>185555</v>
      </c>
      <c r="C9" s="385">
        <f t="shared" si="0"/>
        <v>662268</v>
      </c>
      <c r="D9" s="385">
        <f t="shared" si="0"/>
        <v>1028425</v>
      </c>
      <c r="E9" s="385">
        <f t="shared" si="0"/>
        <v>3169506</v>
      </c>
      <c r="F9" s="385">
        <f t="shared" si="0"/>
        <v>26644</v>
      </c>
      <c r="G9" s="385">
        <f t="shared" si="0"/>
        <v>300</v>
      </c>
      <c r="H9" s="385">
        <f t="shared" si="0"/>
        <v>26944</v>
      </c>
      <c r="I9" s="439">
        <f aca="true" t="shared" si="1" ref="I9:I25">(H9/D9)*1000</f>
        <v>26.199285314923305</v>
      </c>
    </row>
    <row r="10" spans="1:9" ht="22.5" customHeight="1">
      <c r="A10" s="446" t="s">
        <v>245</v>
      </c>
      <c r="B10" s="386">
        <v>102700</v>
      </c>
      <c r="C10" s="387">
        <v>359449</v>
      </c>
      <c r="D10" s="388">
        <v>518082</v>
      </c>
      <c r="E10" s="440">
        <v>1554246</v>
      </c>
      <c r="F10" s="272">
        <v>13792</v>
      </c>
      <c r="G10" s="385">
        <v>0</v>
      </c>
      <c r="H10" s="441">
        <f aca="true" t="shared" si="2" ref="H10:H15">F10+G10</f>
        <v>13792</v>
      </c>
      <c r="I10" s="442">
        <f t="shared" si="1"/>
        <v>26.621268447851882</v>
      </c>
    </row>
    <row r="11" spans="1:9" ht="27.75" customHeight="1">
      <c r="A11" s="447" t="s">
        <v>268</v>
      </c>
      <c r="B11" s="386">
        <v>25650</v>
      </c>
      <c r="C11" s="387">
        <v>102600</v>
      </c>
      <c r="D11" s="388">
        <v>168463</v>
      </c>
      <c r="E11" s="443">
        <v>589620</v>
      </c>
      <c r="F11" s="272">
        <v>6231</v>
      </c>
      <c r="G11" s="385">
        <v>0</v>
      </c>
      <c r="H11" s="441">
        <f t="shared" si="2"/>
        <v>6231</v>
      </c>
      <c r="I11" s="442">
        <f t="shared" si="1"/>
        <v>36.98735033805642</v>
      </c>
    </row>
    <row r="12" spans="1:9" ht="30.75" customHeight="1">
      <c r="A12" s="462" t="s">
        <v>269</v>
      </c>
      <c r="B12" s="386">
        <v>57205</v>
      </c>
      <c r="C12" s="387">
        <v>200219</v>
      </c>
      <c r="D12" s="389">
        <v>341880</v>
      </c>
      <c r="E12" s="443">
        <v>1025640</v>
      </c>
      <c r="F12" s="272">
        <v>6621</v>
      </c>
      <c r="G12" s="273">
        <v>300</v>
      </c>
      <c r="H12" s="441">
        <f t="shared" si="2"/>
        <v>6921</v>
      </c>
      <c r="I12" s="442">
        <f t="shared" si="1"/>
        <v>20.243945243945245</v>
      </c>
    </row>
    <row r="13" spans="1:9" ht="22.5" customHeight="1">
      <c r="A13" s="438" t="s">
        <v>44</v>
      </c>
      <c r="B13" s="390">
        <v>41358</v>
      </c>
      <c r="C13" s="390">
        <v>137787</v>
      </c>
      <c r="D13" s="391">
        <v>450128</v>
      </c>
      <c r="E13" s="391">
        <v>1205211</v>
      </c>
      <c r="F13" s="444">
        <v>2789</v>
      </c>
      <c r="G13" s="385">
        <v>9713</v>
      </c>
      <c r="H13" s="445">
        <f t="shared" si="2"/>
        <v>12502</v>
      </c>
      <c r="I13" s="439">
        <f t="shared" si="1"/>
        <v>27.774321970639463</v>
      </c>
    </row>
    <row r="14" spans="1:9" ht="22.5" customHeight="1">
      <c r="A14" s="438" t="s">
        <v>45</v>
      </c>
      <c r="B14" s="390">
        <v>17525</v>
      </c>
      <c r="C14" s="390">
        <v>60097</v>
      </c>
      <c r="D14" s="391">
        <v>175137</v>
      </c>
      <c r="E14" s="391">
        <v>475873</v>
      </c>
      <c r="F14" s="444">
        <v>5356.6</v>
      </c>
      <c r="G14" s="385">
        <v>0</v>
      </c>
      <c r="H14" s="445">
        <f t="shared" si="2"/>
        <v>5356.6</v>
      </c>
      <c r="I14" s="439">
        <f t="shared" si="1"/>
        <v>30.585199015627765</v>
      </c>
    </row>
    <row r="15" spans="1:9" ht="22.5" customHeight="1">
      <c r="A15" s="438" t="s">
        <v>72</v>
      </c>
      <c r="B15" s="390">
        <v>16873</v>
      </c>
      <c r="C15" s="390">
        <v>64800</v>
      </c>
      <c r="D15" s="391">
        <v>67177</v>
      </c>
      <c r="E15" s="391">
        <v>215200</v>
      </c>
      <c r="F15" s="444">
        <v>1580</v>
      </c>
      <c r="G15" s="385">
        <v>0</v>
      </c>
      <c r="H15" s="445">
        <f t="shared" si="2"/>
        <v>1580</v>
      </c>
      <c r="I15" s="439">
        <f t="shared" si="1"/>
        <v>23.519954746416186</v>
      </c>
    </row>
    <row r="16" spans="1:9" ht="22.5" customHeight="1">
      <c r="A16" s="438" t="s">
        <v>46</v>
      </c>
      <c r="B16" s="390">
        <f aca="true" t="shared" si="3" ref="B16:H16">SUM(B17:B19)</f>
        <v>8330</v>
      </c>
      <c r="C16" s="390">
        <f t="shared" si="3"/>
        <v>26743</v>
      </c>
      <c r="D16" s="390">
        <f t="shared" si="3"/>
        <v>138213</v>
      </c>
      <c r="E16" s="390">
        <f t="shared" si="3"/>
        <v>320014</v>
      </c>
      <c r="F16" s="390">
        <f t="shared" si="3"/>
        <v>1336.5</v>
      </c>
      <c r="G16" s="390">
        <f t="shared" si="3"/>
        <v>813.1</v>
      </c>
      <c r="H16" s="390">
        <f t="shared" si="3"/>
        <v>2149.6</v>
      </c>
      <c r="I16" s="439">
        <f t="shared" si="1"/>
        <v>15.552806175974764</v>
      </c>
    </row>
    <row r="17" spans="1:9" ht="22.5" customHeight="1">
      <c r="A17" s="463" t="s">
        <v>255</v>
      </c>
      <c r="B17" s="386">
        <v>2183</v>
      </c>
      <c r="C17" s="386">
        <v>10120</v>
      </c>
      <c r="D17" s="386">
        <v>12918</v>
      </c>
      <c r="E17" s="389">
        <v>71046</v>
      </c>
      <c r="F17" s="273">
        <v>527.7</v>
      </c>
      <c r="G17" s="272">
        <v>0</v>
      </c>
      <c r="H17" s="452">
        <f>SUM(F17:G17)</f>
        <v>527.7</v>
      </c>
      <c r="I17" s="442">
        <f t="shared" si="1"/>
        <v>40.84997677659081</v>
      </c>
    </row>
    <row r="18" spans="1:9" ht="22.5" customHeight="1">
      <c r="A18" s="464" t="s">
        <v>256</v>
      </c>
      <c r="B18" s="386">
        <v>2265</v>
      </c>
      <c r="C18" s="386">
        <v>7757</v>
      </c>
      <c r="D18" s="386">
        <v>100861</v>
      </c>
      <c r="E18" s="389">
        <v>196679</v>
      </c>
      <c r="F18" s="273">
        <v>808.8</v>
      </c>
      <c r="G18" s="272">
        <v>0</v>
      </c>
      <c r="H18" s="452">
        <f>SUM(F18:G18)</f>
        <v>808.8</v>
      </c>
      <c r="I18" s="442">
        <f t="shared" si="1"/>
        <v>8.018956782106066</v>
      </c>
    </row>
    <row r="19" spans="1:9" ht="22.5" customHeight="1">
      <c r="A19" s="464" t="s">
        <v>257</v>
      </c>
      <c r="B19" s="386">
        <v>3882</v>
      </c>
      <c r="C19" s="386">
        <v>8866</v>
      </c>
      <c r="D19" s="386">
        <v>24434</v>
      </c>
      <c r="E19" s="389">
        <v>52289</v>
      </c>
      <c r="F19" s="273">
        <v>0</v>
      </c>
      <c r="G19" s="272">
        <v>813.1</v>
      </c>
      <c r="H19" s="452">
        <f>SUM(F19:G19)</f>
        <v>813.1</v>
      </c>
      <c r="I19" s="442">
        <f t="shared" si="1"/>
        <v>33.27740034378325</v>
      </c>
    </row>
    <row r="20" spans="1:9" ht="22.5" customHeight="1">
      <c r="A20" s="438" t="s">
        <v>47</v>
      </c>
      <c r="B20" s="390">
        <v>5714</v>
      </c>
      <c r="C20" s="390">
        <v>8834</v>
      </c>
      <c r="D20" s="391">
        <v>125667</v>
      </c>
      <c r="E20" s="391">
        <v>194281</v>
      </c>
      <c r="F20" s="444">
        <v>0</v>
      </c>
      <c r="G20" s="385">
        <v>1367</v>
      </c>
      <c r="H20" s="445">
        <f aca="true" t="shared" si="4" ref="H20:H25">F20+G20</f>
        <v>1367</v>
      </c>
      <c r="I20" s="439">
        <f t="shared" si="1"/>
        <v>10.877955230887983</v>
      </c>
    </row>
    <row r="21" spans="1:9" ht="22.5" customHeight="1">
      <c r="A21" s="438" t="s">
        <v>73</v>
      </c>
      <c r="B21" s="385">
        <v>1747</v>
      </c>
      <c r="C21" s="385">
        <v>4050</v>
      </c>
      <c r="D21" s="385">
        <v>21028</v>
      </c>
      <c r="E21" s="385">
        <v>48262</v>
      </c>
      <c r="F21" s="444">
        <v>2.5</v>
      </c>
      <c r="G21" s="385">
        <v>121.6</v>
      </c>
      <c r="H21" s="445">
        <f t="shared" si="4"/>
        <v>124.1</v>
      </c>
      <c r="I21" s="439">
        <f t="shared" si="1"/>
        <v>5.901654936275442</v>
      </c>
    </row>
    <row r="22" spans="1:9" ht="22.5" customHeight="1">
      <c r="A22" s="438" t="s">
        <v>117</v>
      </c>
      <c r="B22" s="385">
        <v>1707</v>
      </c>
      <c r="C22" s="385">
        <v>7182</v>
      </c>
      <c r="D22" s="385">
        <v>6320</v>
      </c>
      <c r="E22" s="385">
        <v>35558</v>
      </c>
      <c r="F22" s="444">
        <v>247.4</v>
      </c>
      <c r="G22" s="385">
        <v>0</v>
      </c>
      <c r="H22" s="445">
        <f t="shared" si="4"/>
        <v>247.4</v>
      </c>
      <c r="I22" s="439">
        <f t="shared" si="1"/>
        <v>39.14556962025317</v>
      </c>
    </row>
    <row r="23" spans="1:9" ht="22.5" customHeight="1">
      <c r="A23" s="438" t="s">
        <v>74</v>
      </c>
      <c r="B23" s="385">
        <v>140</v>
      </c>
      <c r="C23" s="385">
        <v>312</v>
      </c>
      <c r="D23" s="385">
        <v>10249</v>
      </c>
      <c r="E23" s="385">
        <v>22855</v>
      </c>
      <c r="F23" s="444">
        <v>0</v>
      </c>
      <c r="G23" s="385">
        <v>167</v>
      </c>
      <c r="H23" s="445">
        <f t="shared" si="4"/>
        <v>167</v>
      </c>
      <c r="I23" s="439">
        <f t="shared" si="1"/>
        <v>16.294272611962143</v>
      </c>
    </row>
    <row r="24" spans="1:9" ht="22.5" customHeight="1">
      <c r="A24" s="438" t="s">
        <v>75</v>
      </c>
      <c r="B24" s="385">
        <v>7</v>
      </c>
      <c r="C24" s="385">
        <v>15</v>
      </c>
      <c r="D24" s="385">
        <v>13325</v>
      </c>
      <c r="E24" s="385">
        <v>27773</v>
      </c>
      <c r="F24" s="444">
        <v>262.2</v>
      </c>
      <c r="G24" s="385">
        <v>0</v>
      </c>
      <c r="H24" s="445">
        <f t="shared" si="4"/>
        <v>262.2</v>
      </c>
      <c r="I24" s="439">
        <f t="shared" si="1"/>
        <v>19.677298311444652</v>
      </c>
    </row>
    <row r="25" spans="1:9" ht="22.5" customHeight="1">
      <c r="A25" s="448" t="s">
        <v>48</v>
      </c>
      <c r="B25" s="385">
        <v>663</v>
      </c>
      <c r="C25" s="385">
        <v>1459</v>
      </c>
      <c r="D25" s="385">
        <v>14169</v>
      </c>
      <c r="E25" s="385">
        <v>31172</v>
      </c>
      <c r="F25" s="444">
        <v>125.8</v>
      </c>
      <c r="G25" s="385">
        <v>0.4</v>
      </c>
      <c r="H25" s="445">
        <f t="shared" si="4"/>
        <v>126.2</v>
      </c>
      <c r="I25" s="439">
        <f t="shared" si="1"/>
        <v>8.906768296986378</v>
      </c>
    </row>
    <row r="26" spans="1:9" ht="22.5" customHeight="1">
      <c r="A26" s="459" t="s">
        <v>49</v>
      </c>
      <c r="B26" s="449">
        <f aca="true" t="shared" si="5" ref="B26:H26">B9+B13+B14+B15+B16+B20+B21+B22+B23+B24+B25</f>
        <v>279619</v>
      </c>
      <c r="C26" s="449">
        <f t="shared" si="5"/>
        <v>973547</v>
      </c>
      <c r="D26" s="449">
        <f t="shared" si="5"/>
        <v>2049838</v>
      </c>
      <c r="E26" s="449">
        <f t="shared" si="5"/>
        <v>5745705</v>
      </c>
      <c r="F26" s="449">
        <f t="shared" si="5"/>
        <v>38344</v>
      </c>
      <c r="G26" s="449">
        <f t="shared" si="5"/>
        <v>12482.1</v>
      </c>
      <c r="H26" s="449">
        <f t="shared" si="5"/>
        <v>50826.09999999999</v>
      </c>
      <c r="I26" s="465">
        <f>(H26/D26)*1000</f>
        <v>24.79517893609153</v>
      </c>
    </row>
    <row r="27" spans="1:8" ht="15">
      <c r="A27" s="108" t="s">
        <v>169</v>
      </c>
      <c r="H27" s="275"/>
    </row>
    <row r="28" spans="1:9" ht="15.75">
      <c r="A28"/>
      <c r="B28"/>
      <c r="C28"/>
      <c r="D28"/>
      <c r="E28"/>
      <c r="F28"/>
      <c r="G28"/>
      <c r="H28"/>
      <c r="I28" s="232"/>
    </row>
    <row r="29" spans="1:9" ht="15">
      <c r="A29"/>
      <c r="B29"/>
      <c r="C29"/>
      <c r="D29"/>
      <c r="E29"/>
      <c r="F29"/>
      <c r="G29"/>
      <c r="H29"/>
      <c r="I29" s="118"/>
    </row>
    <row r="30" spans="1:9" ht="15.75">
      <c r="A30"/>
      <c r="B30"/>
      <c r="C30"/>
      <c r="D30"/>
      <c r="E30"/>
      <c r="F30"/>
      <c r="G30"/>
      <c r="H30"/>
      <c r="I30" s="233"/>
    </row>
    <row r="31" spans="1:9" ht="15.75">
      <c r="A31" s="118"/>
      <c r="B31" s="233"/>
      <c r="C31" s="233"/>
      <c r="D31" s="234"/>
      <c r="E31" s="233"/>
      <c r="F31" s="118"/>
      <c r="G31" s="118"/>
      <c r="H31" s="118"/>
      <c r="I31" s="118"/>
    </row>
    <row r="32" spans="1:9" ht="15.75">
      <c r="A32" s="118"/>
      <c r="B32" s="233"/>
      <c r="C32" s="233"/>
      <c r="D32" s="234"/>
      <c r="E32" s="233"/>
      <c r="F32" s="118"/>
      <c r="G32" s="118"/>
      <c r="H32" s="118"/>
      <c r="I32" s="118"/>
    </row>
    <row r="33" spans="1:9" ht="15.75">
      <c r="A33" s="118"/>
      <c r="B33" s="233"/>
      <c r="C33" s="233"/>
      <c r="D33" s="234"/>
      <c r="E33" s="233"/>
      <c r="F33" s="276"/>
      <c r="G33" s="118"/>
      <c r="H33" s="118"/>
      <c r="I33" s="118"/>
    </row>
    <row r="34" spans="1:9" ht="15">
      <c r="A34" s="118"/>
      <c r="B34" s="118"/>
      <c r="C34" s="118"/>
      <c r="D34" s="118"/>
      <c r="E34" s="118"/>
      <c r="F34" s="276"/>
      <c r="G34" s="118"/>
      <c r="H34" s="118"/>
      <c r="I34" s="118"/>
    </row>
    <row r="35" spans="1:9" ht="15">
      <c r="A35" s="118"/>
      <c r="B35" s="118"/>
      <c r="C35" s="118"/>
      <c r="D35" s="277"/>
      <c r="E35" s="277"/>
      <c r="F35" s="276"/>
      <c r="G35" s="118"/>
      <c r="H35" s="118"/>
      <c r="I35" s="118"/>
    </row>
    <row r="36" spans="1:9" ht="15">
      <c r="A36" s="118"/>
      <c r="B36" s="118"/>
      <c r="C36" s="118"/>
      <c r="D36" s="277"/>
      <c r="E36" s="277"/>
      <c r="F36" s="276"/>
      <c r="G36" s="118"/>
      <c r="H36" s="118"/>
      <c r="I36" s="118"/>
    </row>
    <row r="37" spans="1:9" ht="15">
      <c r="A37" s="118"/>
      <c r="B37" s="118"/>
      <c r="C37" s="118"/>
      <c r="D37" s="118"/>
      <c r="E37" s="118"/>
      <c r="F37" s="118"/>
      <c r="G37" s="118"/>
      <c r="H37" s="118"/>
      <c r="I37" s="118"/>
    </row>
    <row r="39" spans="4:6" ht="15">
      <c r="D39" s="278"/>
      <c r="E39" s="278"/>
      <c r="F39" s="279"/>
    </row>
    <row r="40" spans="4:6" ht="15">
      <c r="D40" s="278"/>
      <c r="E40" s="278"/>
      <c r="F40" s="279"/>
    </row>
    <row r="41" spans="4:6" ht="15.75">
      <c r="D41" s="281"/>
      <c r="E41" s="282"/>
      <c r="F41" s="279"/>
    </row>
    <row r="42" spans="4:6" ht="15">
      <c r="D42" s="278"/>
      <c r="E42" s="278"/>
      <c r="F42" s="279"/>
    </row>
    <row r="43" spans="4:6" ht="15">
      <c r="D43" s="280"/>
      <c r="E43" s="280"/>
      <c r="F43" s="279"/>
    </row>
    <row r="44" spans="4:6" ht="15">
      <c r="D44" s="278"/>
      <c r="E44" s="278"/>
      <c r="F44" s="278"/>
    </row>
    <row r="45" spans="4:6" ht="15">
      <c r="D45" s="280"/>
      <c r="E45" s="280"/>
      <c r="F45" s="280"/>
    </row>
    <row r="46" spans="4:6" ht="15.75">
      <c r="D46" s="282"/>
      <c r="E46" s="282"/>
      <c r="F46" s="280"/>
    </row>
    <row r="47" spans="4:6" ht="15">
      <c r="D47" s="280"/>
      <c r="E47" s="283"/>
      <c r="F47" s="280"/>
    </row>
    <row r="48" spans="4:6" ht="15">
      <c r="D48" s="280"/>
      <c r="E48" s="280"/>
      <c r="F48" s="280"/>
    </row>
    <row r="49" spans="4:6" ht="15">
      <c r="D49" s="280"/>
      <c r="E49" s="280"/>
      <c r="F49" s="280"/>
    </row>
    <row r="50" spans="4:6" ht="15">
      <c r="D50" s="280"/>
      <c r="E50" s="280"/>
      <c r="F50" s="280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C26 E9:I26 D9:D23 D25:D2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zoomScale="95" zoomScaleNormal="95" workbookViewId="0" topLeftCell="A28">
      <selection activeCell="A29" sqref="A29:I29"/>
    </sheetView>
  </sheetViews>
  <sheetFormatPr defaultColWidth="9.140625" defaultRowHeight="12.75"/>
  <cols>
    <col min="1" max="1" width="28.8515625" style="274" customWidth="1"/>
    <col min="2" max="8" width="11.7109375" style="274" customWidth="1"/>
    <col min="9" max="9" width="17.00390625" style="274" customWidth="1"/>
    <col min="10" max="16384" width="9.140625" style="2" customWidth="1"/>
  </cols>
  <sheetData>
    <row r="1" spans="1:9" ht="19.5" customHeight="1">
      <c r="A1" s="675" t="s">
        <v>42</v>
      </c>
      <c r="B1" s="675"/>
      <c r="C1" s="675"/>
      <c r="D1" s="675"/>
      <c r="E1" s="675"/>
      <c r="F1" s="675"/>
      <c r="G1" s="675"/>
      <c r="H1" s="675"/>
      <c r="I1" s="675"/>
    </row>
    <row r="2" spans="1:9" ht="19.5" customHeight="1">
      <c r="A2" s="676" t="s">
        <v>222</v>
      </c>
      <c r="B2" s="676"/>
      <c r="C2" s="676"/>
      <c r="D2" s="676"/>
      <c r="E2" s="676"/>
      <c r="F2" s="676"/>
      <c r="G2" s="676"/>
      <c r="H2" s="676"/>
      <c r="I2" s="676"/>
    </row>
    <row r="3" spans="1:9" ht="19.5" customHeight="1">
      <c r="A3" s="613" t="s">
        <v>173</v>
      </c>
      <c r="B3" s="613"/>
      <c r="C3" s="613"/>
      <c r="D3" s="613"/>
      <c r="E3" s="613"/>
      <c r="F3" s="613"/>
      <c r="G3" s="613"/>
      <c r="H3" s="613"/>
      <c r="I3" s="613"/>
    </row>
    <row r="4" spans="1:9" ht="15.75" customHeight="1">
      <c r="A4"/>
      <c r="B4"/>
      <c r="C4"/>
      <c r="D4"/>
      <c r="E4"/>
      <c r="F4"/>
      <c r="G4"/>
      <c r="H4"/>
      <c r="I4"/>
    </row>
    <row r="5" spans="1:9" ht="15.75" customHeight="1" thickBot="1">
      <c r="A5" s="695">
        <v>40513</v>
      </c>
      <c r="B5" s="696"/>
      <c r="C5" s="696"/>
      <c r="D5" s="696"/>
      <c r="E5" s="696"/>
      <c r="F5" s="696"/>
      <c r="G5" s="696"/>
      <c r="H5" s="696"/>
      <c r="I5" s="696"/>
    </row>
    <row r="6" spans="1:9" ht="19.5" customHeight="1">
      <c r="A6" s="314"/>
      <c r="B6" s="685" t="s">
        <v>51</v>
      </c>
      <c r="C6" s="686"/>
      <c r="D6" s="686"/>
      <c r="E6" s="687"/>
      <c r="F6" s="697" t="s">
        <v>52</v>
      </c>
      <c r="G6" s="698"/>
      <c r="H6" s="699"/>
      <c r="I6" s="315"/>
    </row>
    <row r="7" spans="1:9" ht="19.5" customHeight="1">
      <c r="A7" s="316" t="s">
        <v>178</v>
      </c>
      <c r="B7" s="691" t="s">
        <v>208</v>
      </c>
      <c r="C7" s="664"/>
      <c r="D7" s="664" t="s">
        <v>53</v>
      </c>
      <c r="E7" s="692"/>
      <c r="F7" s="693" t="s">
        <v>179</v>
      </c>
      <c r="G7" s="669"/>
      <c r="H7" s="694"/>
      <c r="I7" s="317" t="s">
        <v>131</v>
      </c>
    </row>
    <row r="8" spans="1:9" ht="19.5" customHeight="1">
      <c r="A8" s="316" t="s">
        <v>99</v>
      </c>
      <c r="B8" s="301" t="s">
        <v>54</v>
      </c>
      <c r="C8" s="284" t="s">
        <v>55</v>
      </c>
      <c r="D8" s="285" t="s">
        <v>54</v>
      </c>
      <c r="E8" s="302" t="s">
        <v>55</v>
      </c>
      <c r="F8" s="679" t="s">
        <v>23</v>
      </c>
      <c r="G8" s="673" t="s">
        <v>26</v>
      </c>
      <c r="H8" s="681" t="s">
        <v>2</v>
      </c>
      <c r="I8" s="683" t="s">
        <v>56</v>
      </c>
    </row>
    <row r="9" spans="1:9" ht="19.5" customHeight="1">
      <c r="A9" s="339"/>
      <c r="B9" s="340" t="s">
        <v>57</v>
      </c>
      <c r="C9" s="341" t="s">
        <v>50</v>
      </c>
      <c r="D9" s="342" t="s">
        <v>57</v>
      </c>
      <c r="E9" s="343" t="s">
        <v>50</v>
      </c>
      <c r="F9" s="680"/>
      <c r="G9" s="674"/>
      <c r="H9" s="682"/>
      <c r="I9" s="684"/>
    </row>
    <row r="10" spans="1:9" ht="19.5" customHeight="1">
      <c r="A10" s="344" t="s">
        <v>43</v>
      </c>
      <c r="B10" s="345">
        <f aca="true" t="shared" si="0" ref="B10:G10">SUM(B11:B13)</f>
        <v>131499</v>
      </c>
      <c r="C10" s="346">
        <f t="shared" si="0"/>
        <v>470240</v>
      </c>
      <c r="D10" s="346">
        <f t="shared" si="0"/>
        <v>1006719</v>
      </c>
      <c r="E10" s="347">
        <f t="shared" si="0"/>
        <v>3101265</v>
      </c>
      <c r="F10" s="345">
        <f t="shared" si="0"/>
        <v>24903</v>
      </c>
      <c r="G10" s="346">
        <f t="shared" si="0"/>
        <v>252</v>
      </c>
      <c r="H10" s="327">
        <f aca="true" t="shared" si="1" ref="H10:H25">SUM(F10:G10)</f>
        <v>25155</v>
      </c>
      <c r="I10" s="329">
        <f aca="true" t="shared" si="2" ref="I10:I26">(H10/D10)*1000</f>
        <v>24.987111597178554</v>
      </c>
    </row>
    <row r="11" spans="1:9" ht="19.5" customHeight="1">
      <c r="A11" s="361" t="s">
        <v>227</v>
      </c>
      <c r="B11" s="303">
        <v>72202</v>
      </c>
      <c r="C11" s="298">
        <v>252708</v>
      </c>
      <c r="D11" s="299">
        <v>509687</v>
      </c>
      <c r="E11" s="304">
        <v>1529061</v>
      </c>
      <c r="F11" s="322">
        <v>12616</v>
      </c>
      <c r="G11" s="291"/>
      <c r="H11" s="328">
        <f t="shared" si="1"/>
        <v>12616</v>
      </c>
      <c r="I11" s="348">
        <f t="shared" si="2"/>
        <v>24.752446109082634</v>
      </c>
    </row>
    <row r="12" spans="1:9" ht="27.75" customHeight="1">
      <c r="A12" s="362" t="s">
        <v>228</v>
      </c>
      <c r="B12" s="303">
        <v>19988</v>
      </c>
      <c r="C12" s="298">
        <v>79953</v>
      </c>
      <c r="D12" s="299">
        <v>162217</v>
      </c>
      <c r="E12" s="305">
        <v>567759</v>
      </c>
      <c r="F12" s="322">
        <v>5652</v>
      </c>
      <c r="G12" s="291"/>
      <c r="H12" s="328">
        <f t="shared" si="1"/>
        <v>5652</v>
      </c>
      <c r="I12" s="349">
        <f t="shared" si="2"/>
        <v>34.84221752344082</v>
      </c>
    </row>
    <row r="13" spans="1:9" ht="27.75" customHeight="1">
      <c r="A13" s="362" t="s">
        <v>229</v>
      </c>
      <c r="B13" s="303">
        <v>39309</v>
      </c>
      <c r="C13" s="298">
        <v>137579</v>
      </c>
      <c r="D13" s="300">
        <v>334815</v>
      </c>
      <c r="E13" s="305">
        <v>1004445</v>
      </c>
      <c r="F13" s="322">
        <v>6635</v>
      </c>
      <c r="G13" s="291">
        <v>252</v>
      </c>
      <c r="H13" s="328">
        <f t="shared" si="1"/>
        <v>6887</v>
      </c>
      <c r="I13" s="350">
        <f t="shared" si="2"/>
        <v>20.5695682690441</v>
      </c>
    </row>
    <row r="14" spans="1:9" ht="19.5" customHeight="1">
      <c r="A14" s="318" t="s">
        <v>44</v>
      </c>
      <c r="B14" s="306">
        <v>35317</v>
      </c>
      <c r="C14" s="286">
        <v>117770</v>
      </c>
      <c r="D14" s="287">
        <v>460193</v>
      </c>
      <c r="E14" s="307">
        <v>1104557</v>
      </c>
      <c r="F14" s="323">
        <v>2792</v>
      </c>
      <c r="G14" s="288">
        <v>7355</v>
      </c>
      <c r="H14" s="327">
        <f t="shared" si="1"/>
        <v>10147</v>
      </c>
      <c r="I14" s="329">
        <f t="shared" si="2"/>
        <v>22.049444472210574</v>
      </c>
    </row>
    <row r="15" spans="1:9" ht="19.5" customHeight="1">
      <c r="A15" s="318" t="s">
        <v>45</v>
      </c>
      <c r="B15" s="306">
        <v>8634</v>
      </c>
      <c r="C15" s="286">
        <v>31565</v>
      </c>
      <c r="D15" s="287">
        <v>167147</v>
      </c>
      <c r="E15" s="307">
        <v>459082</v>
      </c>
      <c r="F15" s="323">
        <v>4662</v>
      </c>
      <c r="G15" s="288">
        <v>0</v>
      </c>
      <c r="H15" s="327">
        <f t="shared" si="1"/>
        <v>4662</v>
      </c>
      <c r="I15" s="330">
        <f t="shared" si="2"/>
        <v>27.891616361645738</v>
      </c>
    </row>
    <row r="16" spans="1:9" ht="19.5" customHeight="1">
      <c r="A16" s="318" t="s">
        <v>72</v>
      </c>
      <c r="B16" s="306">
        <v>11376</v>
      </c>
      <c r="C16" s="286">
        <v>56890</v>
      </c>
      <c r="D16" s="287">
        <v>81874</v>
      </c>
      <c r="E16" s="307">
        <v>289640</v>
      </c>
      <c r="F16" s="323">
        <v>2284</v>
      </c>
      <c r="G16" s="288">
        <v>0</v>
      </c>
      <c r="H16" s="327">
        <f t="shared" si="1"/>
        <v>2284</v>
      </c>
      <c r="I16" s="330">
        <f t="shared" si="2"/>
        <v>27.896523927009795</v>
      </c>
    </row>
    <row r="17" spans="1:9" ht="19.5" customHeight="1">
      <c r="A17" s="318" t="s">
        <v>46</v>
      </c>
      <c r="B17" s="308">
        <f aca="true" t="shared" si="3" ref="B17:G17">SUM(B18:B20)</f>
        <v>10464</v>
      </c>
      <c r="C17" s="289">
        <f t="shared" si="3"/>
        <v>38220</v>
      </c>
      <c r="D17" s="289">
        <f t="shared" si="3"/>
        <v>139550</v>
      </c>
      <c r="E17" s="289">
        <f t="shared" si="3"/>
        <v>320188</v>
      </c>
      <c r="F17" s="308">
        <f t="shared" si="3"/>
        <v>1728</v>
      </c>
      <c r="G17" s="337">
        <f t="shared" si="3"/>
        <v>565</v>
      </c>
      <c r="H17" s="327">
        <f t="shared" si="1"/>
        <v>2293</v>
      </c>
      <c r="I17" s="330">
        <f t="shared" si="2"/>
        <v>16.43138659978502</v>
      </c>
    </row>
    <row r="18" spans="1:9" ht="19.5" customHeight="1">
      <c r="A18" s="319" t="s">
        <v>230</v>
      </c>
      <c r="B18" s="303">
        <v>3041</v>
      </c>
      <c r="C18" s="290">
        <v>16421</v>
      </c>
      <c r="D18" s="290">
        <v>12273</v>
      </c>
      <c r="E18" s="309">
        <v>67499</v>
      </c>
      <c r="F18" s="324">
        <v>486</v>
      </c>
      <c r="G18" s="292">
        <v>0</v>
      </c>
      <c r="H18" s="328">
        <f t="shared" si="1"/>
        <v>486</v>
      </c>
      <c r="I18" s="330">
        <f t="shared" si="2"/>
        <v>39.59912001955512</v>
      </c>
    </row>
    <row r="19" spans="1:9" ht="19.5" customHeight="1">
      <c r="A19" s="320" t="s">
        <v>231</v>
      </c>
      <c r="B19" s="303">
        <v>4246</v>
      </c>
      <c r="C19" s="290">
        <v>14542</v>
      </c>
      <c r="D19" s="290">
        <v>103344</v>
      </c>
      <c r="E19" s="309">
        <v>201521</v>
      </c>
      <c r="F19" s="324">
        <v>1242</v>
      </c>
      <c r="G19" s="292">
        <v>0</v>
      </c>
      <c r="H19" s="328">
        <f t="shared" si="1"/>
        <v>1242</v>
      </c>
      <c r="I19" s="330">
        <f t="shared" si="2"/>
        <v>12.018114259173247</v>
      </c>
    </row>
    <row r="20" spans="1:9" ht="19.5" customHeight="1">
      <c r="A20" s="320" t="s">
        <v>232</v>
      </c>
      <c r="B20" s="303">
        <v>3177</v>
      </c>
      <c r="C20" s="290">
        <v>7257</v>
      </c>
      <c r="D20" s="290">
        <v>23933</v>
      </c>
      <c r="E20" s="309">
        <v>51168</v>
      </c>
      <c r="F20" s="325">
        <v>0</v>
      </c>
      <c r="G20" s="292">
        <v>565</v>
      </c>
      <c r="H20" s="328">
        <f t="shared" si="1"/>
        <v>565</v>
      </c>
      <c r="I20" s="330">
        <f t="shared" si="2"/>
        <v>23.607571136088247</v>
      </c>
    </row>
    <row r="21" spans="1:9" ht="19.5" customHeight="1">
      <c r="A21" s="318" t="s">
        <v>47</v>
      </c>
      <c r="B21" s="306">
        <v>6955</v>
      </c>
      <c r="C21" s="286">
        <v>11295</v>
      </c>
      <c r="D21" s="287">
        <v>154879</v>
      </c>
      <c r="E21" s="307">
        <v>255705</v>
      </c>
      <c r="F21" s="323">
        <v>0</v>
      </c>
      <c r="G21" s="288">
        <v>2369</v>
      </c>
      <c r="H21" s="327">
        <f t="shared" si="1"/>
        <v>2369</v>
      </c>
      <c r="I21" s="330">
        <f t="shared" si="2"/>
        <v>15.295811569031308</v>
      </c>
    </row>
    <row r="22" spans="1:9" ht="19.5" customHeight="1">
      <c r="A22" s="318" t="s">
        <v>73</v>
      </c>
      <c r="B22" s="310">
        <v>6307</v>
      </c>
      <c r="C22" s="288">
        <v>14638</v>
      </c>
      <c r="D22" s="288">
        <v>15186</v>
      </c>
      <c r="E22" s="311">
        <v>33865</v>
      </c>
      <c r="F22" s="323">
        <v>16</v>
      </c>
      <c r="G22" s="288">
        <v>187</v>
      </c>
      <c r="H22" s="327">
        <f t="shared" si="1"/>
        <v>203</v>
      </c>
      <c r="I22" s="330">
        <f t="shared" si="2"/>
        <v>13.367575398393257</v>
      </c>
    </row>
    <row r="23" spans="1:9" ht="19.5" customHeight="1">
      <c r="A23" s="318" t="s">
        <v>74</v>
      </c>
      <c r="B23" s="310">
        <v>150</v>
      </c>
      <c r="C23" s="288">
        <v>335</v>
      </c>
      <c r="D23" s="288">
        <v>13500</v>
      </c>
      <c r="E23" s="311">
        <v>30105</v>
      </c>
      <c r="F23" s="323">
        <v>0</v>
      </c>
      <c r="G23" s="288">
        <v>229</v>
      </c>
      <c r="H23" s="327">
        <f t="shared" si="1"/>
        <v>229</v>
      </c>
      <c r="I23" s="330">
        <f t="shared" si="2"/>
        <v>16.962962962962965</v>
      </c>
    </row>
    <row r="24" spans="1:9" ht="19.5" customHeight="1">
      <c r="A24" s="318" t="s">
        <v>75</v>
      </c>
      <c r="B24" s="310">
        <v>150</v>
      </c>
      <c r="C24" s="288">
        <v>405</v>
      </c>
      <c r="D24" s="288">
        <v>13100</v>
      </c>
      <c r="E24" s="311">
        <v>27437</v>
      </c>
      <c r="F24" s="323">
        <v>238</v>
      </c>
      <c r="G24" s="288">
        <v>12</v>
      </c>
      <c r="H24" s="327">
        <f t="shared" si="1"/>
        <v>250</v>
      </c>
      <c r="I24" s="330">
        <f t="shared" si="2"/>
        <v>19.083969465648856</v>
      </c>
    </row>
    <row r="25" spans="1:9" ht="19.5" customHeight="1">
      <c r="A25" s="321" t="s">
        <v>48</v>
      </c>
      <c r="B25" s="312">
        <v>1716</v>
      </c>
      <c r="C25" s="293">
        <v>6008</v>
      </c>
      <c r="D25" s="293">
        <v>24477</v>
      </c>
      <c r="E25" s="313">
        <v>60371</v>
      </c>
      <c r="F25" s="326">
        <v>201</v>
      </c>
      <c r="G25" s="293">
        <v>302</v>
      </c>
      <c r="H25" s="338">
        <f t="shared" si="1"/>
        <v>503</v>
      </c>
      <c r="I25" s="330">
        <f t="shared" si="2"/>
        <v>20.549903991502227</v>
      </c>
    </row>
    <row r="26" spans="1:9" ht="19.5" customHeight="1" thickBot="1">
      <c r="A26" s="351" t="s">
        <v>49</v>
      </c>
      <c r="B26" s="352">
        <f aca="true" t="shared" si="4" ref="B26:H26">B10+B14+B15+B16+B17+B21+B22+B23+B24+B25</f>
        <v>212568</v>
      </c>
      <c r="C26" s="353">
        <f t="shared" si="4"/>
        <v>747366</v>
      </c>
      <c r="D26" s="353">
        <f t="shared" si="4"/>
        <v>2076625</v>
      </c>
      <c r="E26" s="354">
        <f t="shared" si="4"/>
        <v>5682215</v>
      </c>
      <c r="F26" s="355">
        <f t="shared" si="4"/>
        <v>36824</v>
      </c>
      <c r="G26" s="353">
        <f t="shared" si="4"/>
        <v>11271</v>
      </c>
      <c r="H26" s="356">
        <f t="shared" si="4"/>
        <v>48095</v>
      </c>
      <c r="I26" s="357">
        <f t="shared" si="2"/>
        <v>23.160175765966414</v>
      </c>
    </row>
    <row r="27" spans="1:8" ht="15">
      <c r="A27" s="108" t="s">
        <v>169</v>
      </c>
      <c r="H27" s="275"/>
    </row>
    <row r="28" spans="1:9" ht="19.5" customHeight="1">
      <c r="A28" s="675" t="s">
        <v>42</v>
      </c>
      <c r="B28" s="675"/>
      <c r="C28" s="675"/>
      <c r="D28" s="675"/>
      <c r="E28" s="675"/>
      <c r="F28" s="675"/>
      <c r="G28" s="675"/>
      <c r="H28" s="675"/>
      <c r="I28" s="675"/>
    </row>
    <row r="29" spans="1:9" ht="19.5" customHeight="1">
      <c r="A29" s="676" t="s">
        <v>239</v>
      </c>
      <c r="B29" s="676"/>
      <c r="C29" s="676"/>
      <c r="D29" s="676"/>
      <c r="E29" s="676"/>
      <c r="F29" s="676"/>
      <c r="G29" s="676"/>
      <c r="H29" s="676"/>
      <c r="I29" s="676"/>
    </row>
    <row r="30" spans="1:9" ht="19.5" customHeight="1">
      <c r="A30" s="677" t="s">
        <v>173</v>
      </c>
      <c r="B30" s="677"/>
      <c r="C30" s="677"/>
      <c r="D30" s="677"/>
      <c r="E30" s="677"/>
      <c r="F30" s="677"/>
      <c r="G30" s="677"/>
      <c r="H30" s="677"/>
      <c r="I30" s="677"/>
    </row>
    <row r="31" spans="1:9" ht="15.75" customHeight="1">
      <c r="A31"/>
      <c r="B31"/>
      <c r="C31"/>
      <c r="D31"/>
      <c r="E31"/>
      <c r="F31"/>
      <c r="G31"/>
      <c r="H31"/>
      <c r="I31"/>
    </row>
    <row r="32" spans="1:9" ht="15.75" customHeight="1" thickBot="1">
      <c r="A32" s="695">
        <v>40878</v>
      </c>
      <c r="B32" s="696"/>
      <c r="C32" s="696"/>
      <c r="D32" s="696"/>
      <c r="E32" s="696"/>
      <c r="F32" s="696"/>
      <c r="G32" s="696"/>
      <c r="H32" s="696"/>
      <c r="I32" s="696"/>
    </row>
    <row r="33" spans="1:9" ht="19.5" customHeight="1">
      <c r="A33" s="419"/>
      <c r="B33" s="685" t="s">
        <v>51</v>
      </c>
      <c r="C33" s="686"/>
      <c r="D33" s="686"/>
      <c r="E33" s="687"/>
      <c r="F33" s="688" t="s">
        <v>52</v>
      </c>
      <c r="G33" s="689"/>
      <c r="H33" s="690"/>
      <c r="I33" s="407"/>
    </row>
    <row r="34" spans="1:9" ht="19.5" customHeight="1">
      <c r="A34" s="406" t="s">
        <v>178</v>
      </c>
      <c r="B34" s="691" t="s">
        <v>208</v>
      </c>
      <c r="C34" s="664"/>
      <c r="D34" s="664" t="s">
        <v>53</v>
      </c>
      <c r="E34" s="692"/>
      <c r="F34" s="693" t="s">
        <v>179</v>
      </c>
      <c r="G34" s="669"/>
      <c r="H34" s="694"/>
      <c r="I34" s="406" t="s">
        <v>131</v>
      </c>
    </row>
    <row r="35" spans="1:9" ht="19.5" customHeight="1">
      <c r="A35" s="406" t="s">
        <v>99</v>
      </c>
      <c r="B35" s="405" t="s">
        <v>54</v>
      </c>
      <c r="C35" s="363" t="s">
        <v>55</v>
      </c>
      <c r="D35" s="363" t="s">
        <v>54</v>
      </c>
      <c r="E35" s="404" t="s">
        <v>55</v>
      </c>
      <c r="F35" s="679" t="s">
        <v>23</v>
      </c>
      <c r="G35" s="673" t="s">
        <v>26</v>
      </c>
      <c r="H35" s="681" t="s">
        <v>2</v>
      </c>
      <c r="I35" s="683" t="s">
        <v>56</v>
      </c>
    </row>
    <row r="36" spans="1:9" ht="19.5" customHeight="1">
      <c r="A36" s="420"/>
      <c r="B36" s="405" t="s">
        <v>57</v>
      </c>
      <c r="C36" s="384" t="s">
        <v>50</v>
      </c>
      <c r="D36" s="363" t="s">
        <v>57</v>
      </c>
      <c r="E36" s="409" t="s">
        <v>50</v>
      </c>
      <c r="F36" s="680"/>
      <c r="G36" s="674"/>
      <c r="H36" s="682"/>
      <c r="I36" s="684"/>
    </row>
    <row r="37" spans="1:9" ht="19.5" customHeight="1">
      <c r="A37" s="421" t="s">
        <v>43</v>
      </c>
      <c r="B37" s="410">
        <f aca="true" t="shared" si="5" ref="B37:H37">SUM(B38:B40)</f>
        <v>136435</v>
      </c>
      <c r="C37" s="385">
        <f t="shared" si="5"/>
        <v>489128</v>
      </c>
      <c r="D37" s="385">
        <f t="shared" si="5"/>
        <v>1000869</v>
      </c>
      <c r="E37" s="411">
        <f t="shared" si="5"/>
        <v>3083159</v>
      </c>
      <c r="F37" s="410">
        <f t="shared" si="5"/>
        <v>21882</v>
      </c>
      <c r="G37" s="385">
        <f t="shared" si="5"/>
        <v>299</v>
      </c>
      <c r="H37" s="411">
        <f t="shared" si="5"/>
        <v>22181</v>
      </c>
      <c r="I37" s="330">
        <f aca="true" t="shared" si="6" ref="I37:I50">(H37/D37)*1000</f>
        <v>22.161741446682832</v>
      </c>
    </row>
    <row r="38" spans="1:9" ht="19.5" customHeight="1">
      <c r="A38" s="422" t="s">
        <v>245</v>
      </c>
      <c r="B38" s="412">
        <v>77692</v>
      </c>
      <c r="C38" s="387">
        <v>271922</v>
      </c>
      <c r="D38" s="388">
        <v>505201</v>
      </c>
      <c r="E38" s="413">
        <v>1515603</v>
      </c>
      <c r="F38" s="430">
        <v>10442</v>
      </c>
      <c r="G38" s="385">
        <v>0</v>
      </c>
      <c r="H38" s="431">
        <v>10442</v>
      </c>
      <c r="I38" s="408">
        <f t="shared" si="6"/>
        <v>20.669001051066804</v>
      </c>
    </row>
    <row r="39" spans="1:9" ht="27.75" customHeight="1">
      <c r="A39" s="423" t="s">
        <v>246</v>
      </c>
      <c r="B39" s="412">
        <v>23211</v>
      </c>
      <c r="C39" s="387">
        <v>92843</v>
      </c>
      <c r="D39" s="388">
        <v>161105</v>
      </c>
      <c r="E39" s="414">
        <v>563867</v>
      </c>
      <c r="F39" s="430">
        <v>4001</v>
      </c>
      <c r="G39" s="385">
        <v>0</v>
      </c>
      <c r="H39" s="431">
        <v>4001</v>
      </c>
      <c r="I39" s="408">
        <f t="shared" si="6"/>
        <v>24.83473511064213</v>
      </c>
    </row>
    <row r="40" spans="1:9" ht="27.75" customHeight="1">
      <c r="A40" s="424" t="s">
        <v>247</v>
      </c>
      <c r="B40" s="412">
        <v>35532</v>
      </c>
      <c r="C40" s="387">
        <v>124363</v>
      </c>
      <c r="D40" s="389">
        <v>334563</v>
      </c>
      <c r="E40" s="414">
        <v>1003689</v>
      </c>
      <c r="F40" s="430">
        <v>7439</v>
      </c>
      <c r="G40" s="273">
        <v>299</v>
      </c>
      <c r="H40" s="431">
        <v>7738</v>
      </c>
      <c r="I40" s="408">
        <f t="shared" si="6"/>
        <v>23.128678305730162</v>
      </c>
    </row>
    <row r="41" spans="1:9" ht="19.5" customHeight="1">
      <c r="A41" s="425" t="s">
        <v>44</v>
      </c>
      <c r="B41" s="415">
        <v>34737</v>
      </c>
      <c r="C41" s="390">
        <v>118775</v>
      </c>
      <c r="D41" s="391">
        <v>452527</v>
      </c>
      <c r="E41" s="416">
        <v>1157524</v>
      </c>
      <c r="F41" s="432">
        <v>3079</v>
      </c>
      <c r="G41" s="385">
        <v>8494</v>
      </c>
      <c r="H41" s="433">
        <v>11573</v>
      </c>
      <c r="I41" s="330">
        <f t="shared" si="6"/>
        <v>25.574164635480315</v>
      </c>
    </row>
    <row r="42" spans="1:9" ht="19.5" customHeight="1">
      <c r="A42" s="425" t="s">
        <v>45</v>
      </c>
      <c r="B42" s="415">
        <v>13238</v>
      </c>
      <c r="C42" s="390">
        <v>45270</v>
      </c>
      <c r="D42" s="391">
        <v>169538</v>
      </c>
      <c r="E42" s="416">
        <v>471780</v>
      </c>
      <c r="F42" s="432">
        <v>3111</v>
      </c>
      <c r="G42" s="385">
        <v>0</v>
      </c>
      <c r="H42" s="433">
        <v>3111</v>
      </c>
      <c r="I42" s="330">
        <f t="shared" si="6"/>
        <v>18.349868466066603</v>
      </c>
    </row>
    <row r="43" spans="1:9" ht="19.5" customHeight="1">
      <c r="A43" s="425" t="s">
        <v>72</v>
      </c>
      <c r="B43" s="415">
        <v>16658</v>
      </c>
      <c r="C43" s="390">
        <v>45600</v>
      </c>
      <c r="D43" s="391">
        <v>74752</v>
      </c>
      <c r="E43" s="416">
        <v>241700</v>
      </c>
      <c r="F43" s="432">
        <v>1842</v>
      </c>
      <c r="G43" s="385">
        <v>0</v>
      </c>
      <c r="H43" s="433">
        <v>1842</v>
      </c>
      <c r="I43" s="330">
        <f t="shared" si="6"/>
        <v>24.641481164383563</v>
      </c>
    </row>
    <row r="44" spans="1:9" ht="19.5" customHeight="1">
      <c r="A44" s="425" t="s">
        <v>46</v>
      </c>
      <c r="B44" s="415">
        <v>9855</v>
      </c>
      <c r="C44" s="390">
        <v>37451.3</v>
      </c>
      <c r="D44" s="390">
        <v>138834</v>
      </c>
      <c r="E44" s="417">
        <v>316439</v>
      </c>
      <c r="F44" s="415">
        <f>SUM(F45:F47)</f>
        <v>1549</v>
      </c>
      <c r="G44" s="390">
        <f>SUM(G45:G47)</f>
        <v>741</v>
      </c>
      <c r="H44" s="417">
        <f>SUM(H45:H47)</f>
        <v>2290</v>
      </c>
      <c r="I44" s="330">
        <f t="shared" si="6"/>
        <v>16.494518633764066</v>
      </c>
    </row>
    <row r="45" spans="1:9" ht="19.5" customHeight="1">
      <c r="A45" s="426" t="s">
        <v>230</v>
      </c>
      <c r="B45" s="412">
        <v>3690</v>
      </c>
      <c r="C45" s="386">
        <v>19926</v>
      </c>
      <c r="D45" s="386">
        <v>11557</v>
      </c>
      <c r="E45" s="418">
        <v>63561</v>
      </c>
      <c r="F45" s="434">
        <v>429</v>
      </c>
      <c r="G45" s="385">
        <v>0</v>
      </c>
      <c r="H45" s="431">
        <v>429</v>
      </c>
      <c r="I45" s="408">
        <f t="shared" si="6"/>
        <v>37.120359955005625</v>
      </c>
    </row>
    <row r="46" spans="1:9" ht="19.5" customHeight="1">
      <c r="A46" s="427" t="s">
        <v>231</v>
      </c>
      <c r="B46" s="412">
        <v>3019</v>
      </c>
      <c r="C46" s="386">
        <v>10341</v>
      </c>
      <c r="D46" s="386">
        <v>102338</v>
      </c>
      <c r="E46" s="418">
        <v>199559</v>
      </c>
      <c r="F46" s="434">
        <v>1120</v>
      </c>
      <c r="G46" s="385">
        <v>0</v>
      </c>
      <c r="H46" s="431">
        <v>1120</v>
      </c>
      <c r="I46" s="408">
        <f t="shared" si="6"/>
        <v>10.94412632648674</v>
      </c>
    </row>
    <row r="47" spans="1:9" ht="19.5" customHeight="1">
      <c r="A47" s="427" t="s">
        <v>232</v>
      </c>
      <c r="B47" s="412">
        <v>3146</v>
      </c>
      <c r="C47" s="386">
        <v>7184.3</v>
      </c>
      <c r="D47" s="386">
        <v>24939</v>
      </c>
      <c r="E47" s="418">
        <v>53319</v>
      </c>
      <c r="F47" s="434">
        <v>0</v>
      </c>
      <c r="G47" s="272">
        <v>741</v>
      </c>
      <c r="H47" s="431">
        <v>741</v>
      </c>
      <c r="I47" s="408">
        <f t="shared" si="6"/>
        <v>29.712498496331047</v>
      </c>
    </row>
    <row r="48" spans="1:9" ht="19.5" customHeight="1">
      <c r="A48" s="425" t="s">
        <v>47</v>
      </c>
      <c r="B48" s="415">
        <v>6220</v>
      </c>
      <c r="C48" s="390">
        <v>10213</v>
      </c>
      <c r="D48" s="391">
        <v>153391</v>
      </c>
      <c r="E48" s="416">
        <v>251868</v>
      </c>
      <c r="F48" s="432">
        <v>0</v>
      </c>
      <c r="G48" s="385">
        <v>1428</v>
      </c>
      <c r="H48" s="433">
        <v>1428</v>
      </c>
      <c r="I48" s="330">
        <f t="shared" si="6"/>
        <v>9.309542280837858</v>
      </c>
    </row>
    <row r="49" spans="1:9" ht="19.5" customHeight="1">
      <c r="A49" s="425" t="s">
        <v>73</v>
      </c>
      <c r="B49" s="410">
        <v>3150</v>
      </c>
      <c r="C49" s="385">
        <v>7308</v>
      </c>
      <c r="D49" s="385">
        <v>19899</v>
      </c>
      <c r="E49" s="411">
        <v>47925</v>
      </c>
      <c r="F49" s="432">
        <v>11</v>
      </c>
      <c r="G49" s="385">
        <v>127</v>
      </c>
      <c r="H49" s="433">
        <v>138</v>
      </c>
      <c r="I49" s="330">
        <f t="shared" si="6"/>
        <v>6.935021860394994</v>
      </c>
    </row>
    <row r="50" spans="1:9" ht="19.5" customHeight="1">
      <c r="A50" s="425" t="s">
        <v>74</v>
      </c>
      <c r="B50" s="410">
        <v>0</v>
      </c>
      <c r="C50" s="385">
        <v>0</v>
      </c>
      <c r="D50" s="385">
        <v>10448</v>
      </c>
      <c r="E50" s="411">
        <v>23281</v>
      </c>
      <c r="F50" s="432">
        <v>0</v>
      </c>
      <c r="G50" s="385">
        <v>184</v>
      </c>
      <c r="H50" s="433">
        <v>184</v>
      </c>
      <c r="I50" s="330">
        <f t="shared" si="6"/>
        <v>17.61102603369066</v>
      </c>
    </row>
    <row r="51" spans="1:9" ht="19.5" customHeight="1">
      <c r="A51" s="425" t="s">
        <v>75</v>
      </c>
      <c r="B51" s="410">
        <v>15</v>
      </c>
      <c r="C51" s="385">
        <v>375</v>
      </c>
      <c r="D51" s="385">
        <v>12864</v>
      </c>
      <c r="E51" s="411">
        <v>26937</v>
      </c>
      <c r="F51" s="432">
        <v>247</v>
      </c>
      <c r="G51" s="385">
        <v>13</v>
      </c>
      <c r="H51" s="433">
        <v>260</v>
      </c>
      <c r="I51" s="330">
        <f>(H51/D51)*1000</f>
        <v>20.211442786069654</v>
      </c>
    </row>
    <row r="52" spans="1:9" ht="19.5" customHeight="1">
      <c r="A52" s="428" t="s">
        <v>48</v>
      </c>
      <c r="B52" s="410">
        <v>1373</v>
      </c>
      <c r="C52" s="385">
        <v>3735</v>
      </c>
      <c r="D52" s="385">
        <v>23300</v>
      </c>
      <c r="E52" s="411">
        <v>59648</v>
      </c>
      <c r="F52" s="432">
        <v>467</v>
      </c>
      <c r="G52" s="385">
        <v>10</v>
      </c>
      <c r="H52" s="433">
        <v>477</v>
      </c>
      <c r="I52" s="330">
        <f>(H52/D52)*1000</f>
        <v>20.472103004291846</v>
      </c>
    </row>
    <row r="53" spans="1:9" ht="19.5" customHeight="1" thickBot="1">
      <c r="A53" s="429" t="s">
        <v>49</v>
      </c>
      <c r="B53" s="352">
        <f aca="true" t="shared" si="7" ref="B53:H53">B37+B41+B42+B43+B44+B48+B49+B50+B51+B52</f>
        <v>221681</v>
      </c>
      <c r="C53" s="353">
        <f t="shared" si="7"/>
        <v>757855.3</v>
      </c>
      <c r="D53" s="353">
        <f t="shared" si="7"/>
        <v>2056422</v>
      </c>
      <c r="E53" s="354">
        <f t="shared" si="7"/>
        <v>5680261</v>
      </c>
      <c r="F53" s="352">
        <f t="shared" si="7"/>
        <v>32188</v>
      </c>
      <c r="G53" s="353">
        <f t="shared" si="7"/>
        <v>11296</v>
      </c>
      <c r="H53" s="354">
        <f t="shared" si="7"/>
        <v>43484</v>
      </c>
      <c r="I53" s="357">
        <f>(H53/D53)*1000</f>
        <v>21.145465279013745</v>
      </c>
    </row>
    <row r="54" spans="1:8" ht="15">
      <c r="A54" s="108" t="s">
        <v>169</v>
      </c>
      <c r="H54" s="275"/>
    </row>
  </sheetData>
  <mergeCells count="26">
    <mergeCell ref="A1:I1"/>
    <mergeCell ref="A2:I2"/>
    <mergeCell ref="A3:I3"/>
    <mergeCell ref="A5:I5"/>
    <mergeCell ref="B6:E6"/>
    <mergeCell ref="F6:H6"/>
    <mergeCell ref="B7:C7"/>
    <mergeCell ref="D7:E7"/>
    <mergeCell ref="F7:H7"/>
    <mergeCell ref="F8:F9"/>
    <mergeCell ref="G8:G9"/>
    <mergeCell ref="H8:H9"/>
    <mergeCell ref="I8:I9"/>
    <mergeCell ref="A28:I28"/>
    <mergeCell ref="A29:I29"/>
    <mergeCell ref="A30:I30"/>
    <mergeCell ref="A32:I32"/>
    <mergeCell ref="B33:E33"/>
    <mergeCell ref="F33:H33"/>
    <mergeCell ref="B34:C34"/>
    <mergeCell ref="D34:E34"/>
    <mergeCell ref="F34:H34"/>
    <mergeCell ref="F35:F36"/>
    <mergeCell ref="G35:G36"/>
    <mergeCell ref="H35:H36"/>
    <mergeCell ref="I35:I36"/>
  </mergeCells>
  <printOptions horizontalCentered="1"/>
  <pageMargins left="0.1968503937007874" right="0.1968503937007874" top="0.2755905511811024" bottom="0.2755905511811024" header="0.5118110236220472" footer="0.5118110236220472"/>
  <pageSetup horizontalDpi="1200" verticalDpi="1200" orientation="portrait" paperSize="9" scale="75" r:id="rId1"/>
  <ignoredErrors>
    <ignoredError sqref="B37:H44 B10:I2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L77"/>
  <sheetViews>
    <sheetView zoomScale="95" zoomScaleNormal="95" zoomScaleSheetLayoutView="90" workbookViewId="0" topLeftCell="A1">
      <selection activeCell="H26" sqref="H26:H27"/>
    </sheetView>
  </sheetViews>
  <sheetFormatPr defaultColWidth="9.140625" defaultRowHeight="12.75"/>
  <cols>
    <col min="1" max="1" width="17.28125" style="32" customWidth="1"/>
    <col min="2" max="2" width="12.140625" style="32" customWidth="1"/>
    <col min="3" max="3" width="9.28125" style="32" customWidth="1"/>
    <col min="4" max="4" width="12.140625" style="32" customWidth="1"/>
    <col min="5" max="5" width="9.7109375" style="32" customWidth="1"/>
    <col min="6" max="6" width="12.140625" style="32" customWidth="1"/>
    <col min="7" max="7" width="9.57421875" style="32" customWidth="1"/>
    <col min="8" max="8" width="12.140625" style="32" customWidth="1"/>
    <col min="9" max="9" width="9.57421875" style="32" customWidth="1"/>
    <col min="10" max="10" width="12.140625" style="32" customWidth="1"/>
    <col min="11" max="11" width="10.57421875" style="32" customWidth="1"/>
    <col min="12" max="12" width="15.140625" style="32" bestFit="1" customWidth="1"/>
    <col min="13" max="16384" width="9.140625" style="32" customWidth="1"/>
  </cols>
  <sheetData>
    <row r="1" spans="1:11" ht="15" customHeight="1">
      <c r="A1" s="713" t="s">
        <v>124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</row>
    <row r="2" spans="1:11" ht="15" customHeight="1">
      <c r="A2" s="714" t="s">
        <v>126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1" ht="15" customHeight="1">
      <c r="A3" s="722" t="s">
        <v>127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</row>
    <row r="4" spans="1:11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" customHeight="1">
      <c r="A5" s="715" t="s">
        <v>86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</row>
    <row r="6" spans="1:11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5">
      <c r="A7" s="716" t="s">
        <v>87</v>
      </c>
      <c r="B7" s="717"/>
      <c r="C7" s="717"/>
      <c r="D7" s="717"/>
      <c r="E7" s="717"/>
      <c r="F7" s="717"/>
      <c r="G7" s="717"/>
      <c r="H7" s="717"/>
      <c r="I7" s="717"/>
      <c r="J7" s="717"/>
      <c r="K7" s="718"/>
    </row>
    <row r="8" spans="1:11" ht="15">
      <c r="A8" s="719"/>
      <c r="B8" s="720"/>
      <c r="C8" s="720"/>
      <c r="D8" s="720"/>
      <c r="E8" s="720"/>
      <c r="F8" s="720"/>
      <c r="G8" s="720"/>
      <c r="H8" s="720"/>
      <c r="I8" s="720"/>
      <c r="J8" s="720"/>
      <c r="K8" s="721"/>
    </row>
    <row r="9" spans="1:11" ht="17.25" customHeight="1">
      <c r="A9" s="664" t="s">
        <v>88</v>
      </c>
      <c r="B9" s="700" t="s">
        <v>273</v>
      </c>
      <c r="C9" s="700"/>
      <c r="D9" s="700" t="s">
        <v>251</v>
      </c>
      <c r="E9" s="700"/>
      <c r="F9" s="700" t="s">
        <v>237</v>
      </c>
      <c r="G9" s="700"/>
      <c r="H9" s="707" t="s">
        <v>221</v>
      </c>
      <c r="I9" s="708"/>
      <c r="J9" s="707" t="s">
        <v>205</v>
      </c>
      <c r="K9" s="708"/>
    </row>
    <row r="10" spans="1:11" ht="18" customHeight="1">
      <c r="A10" s="664"/>
      <c r="B10" s="114" t="s">
        <v>128</v>
      </c>
      <c r="C10" s="144" t="s">
        <v>89</v>
      </c>
      <c r="D10" s="114" t="s">
        <v>128</v>
      </c>
      <c r="E10" s="144" t="s">
        <v>89</v>
      </c>
      <c r="F10" s="114" t="s">
        <v>128</v>
      </c>
      <c r="G10" s="144" t="s">
        <v>89</v>
      </c>
      <c r="H10" s="114" t="s">
        <v>128</v>
      </c>
      <c r="I10" s="144" t="s">
        <v>89</v>
      </c>
      <c r="J10" s="114" t="s">
        <v>128</v>
      </c>
      <c r="K10" s="144" t="s">
        <v>89</v>
      </c>
    </row>
    <row r="11" spans="1:12" ht="15">
      <c r="A11" s="123" t="s">
        <v>100</v>
      </c>
      <c r="B11" s="124">
        <v>50826</v>
      </c>
      <c r="C11" s="128">
        <f>(B11/B26)*100</f>
        <v>35.138199466283204</v>
      </c>
      <c r="D11" s="124">
        <v>43484</v>
      </c>
      <c r="E11" s="128">
        <f>(D11/D26)*100</f>
        <v>31.989288840825996</v>
      </c>
      <c r="F11" s="124">
        <v>48095</v>
      </c>
      <c r="G11" s="128">
        <f>(F11/F26)*100</f>
        <v>36.02675695516038</v>
      </c>
      <c r="H11" s="124">
        <v>39470</v>
      </c>
      <c r="I11" s="128">
        <f>(H11/H26)*100</f>
        <v>32.14221729995603</v>
      </c>
      <c r="J11" s="124">
        <v>45992</v>
      </c>
      <c r="K11" s="128">
        <f>(J11/J26)*100</f>
        <v>35.7572129401429</v>
      </c>
      <c r="L11" s="50"/>
    </row>
    <row r="12" spans="1:11" ht="15">
      <c r="A12" s="130" t="s">
        <v>204</v>
      </c>
      <c r="B12" s="127">
        <v>22000</v>
      </c>
      <c r="C12" s="128">
        <f>(B12/B26)*100</f>
        <v>15.209546064184284</v>
      </c>
      <c r="D12" s="127">
        <v>24058</v>
      </c>
      <c r="E12" s="128">
        <f>(D12/D26)*100</f>
        <v>17.698424959354977</v>
      </c>
      <c r="F12" s="127">
        <v>19467</v>
      </c>
      <c r="G12" s="128">
        <f>(F12/F26)*100</f>
        <v>14.582240932448427</v>
      </c>
      <c r="H12" s="127">
        <v>17825</v>
      </c>
      <c r="I12" s="128">
        <f>(H12/H26)*100</f>
        <v>14.515708724897799</v>
      </c>
      <c r="J12" s="127">
        <v>18438</v>
      </c>
      <c r="K12" s="128">
        <f>(J12/J26)*100</f>
        <v>14.334916772272454</v>
      </c>
    </row>
    <row r="13" spans="1:11" ht="15">
      <c r="A13" s="126" t="s">
        <v>91</v>
      </c>
      <c r="B13" s="127">
        <v>11250</v>
      </c>
      <c r="C13" s="128">
        <f>(B13/B26)*100</f>
        <v>7.777608782821509</v>
      </c>
      <c r="D13" s="127">
        <v>8620</v>
      </c>
      <c r="E13" s="128">
        <f>(D13/D26)*100</f>
        <v>6.3413593461484705</v>
      </c>
      <c r="F13" s="127">
        <v>9129</v>
      </c>
      <c r="G13" s="128">
        <f>(F13/F26)*100</f>
        <v>6.838304693703276</v>
      </c>
      <c r="H13" s="127">
        <v>11380</v>
      </c>
      <c r="I13" s="128">
        <f>(H13/H26)*100</f>
        <v>9.267251909640223</v>
      </c>
      <c r="J13" s="127">
        <v>9612</v>
      </c>
      <c r="K13" s="128">
        <f>(J13/J26)*100</f>
        <v>7.473002495665628</v>
      </c>
    </row>
    <row r="14" spans="1:11" ht="15">
      <c r="A14" s="126" t="s">
        <v>90</v>
      </c>
      <c r="B14" s="127">
        <v>8500</v>
      </c>
      <c r="C14" s="128">
        <f>(B14/B26)*100</f>
        <v>5.876415524798474</v>
      </c>
      <c r="D14" s="127">
        <v>7653</v>
      </c>
      <c r="E14" s="128">
        <f>(D14/D26)*100</f>
        <v>5.629979475182627</v>
      </c>
      <c r="F14" s="127">
        <v>8523</v>
      </c>
      <c r="G14" s="128">
        <f>(F14/F26)*100</f>
        <v>6.384365308843579</v>
      </c>
      <c r="H14" s="127">
        <v>8098</v>
      </c>
      <c r="I14" s="128">
        <f>(H14/H26)*100</f>
        <v>6.594569944135897</v>
      </c>
      <c r="J14" s="127">
        <v>8664</v>
      </c>
      <c r="K14" s="128">
        <f>(J14/J26)*100</f>
        <v>6.7359647963428</v>
      </c>
    </row>
    <row r="15" spans="1:11" ht="15">
      <c r="A15" s="126" t="s">
        <v>102</v>
      </c>
      <c r="B15" s="127">
        <v>8100</v>
      </c>
      <c r="C15" s="128">
        <f>(B15/B26)*100</f>
        <v>5.599878323631486</v>
      </c>
      <c r="D15" s="127">
        <v>6798</v>
      </c>
      <c r="E15" s="128">
        <f>(D15/D26)*100</f>
        <v>5.000993136324513</v>
      </c>
      <c r="F15" s="127">
        <v>7500</v>
      </c>
      <c r="G15" s="128">
        <f>(F15/F26)*100</f>
        <v>5.618061693808147</v>
      </c>
      <c r="H15" s="127">
        <v>6931</v>
      </c>
      <c r="I15" s="128">
        <f>(H15/H26)*100</f>
        <v>5.644228733366993</v>
      </c>
      <c r="J15" s="127">
        <v>4949</v>
      </c>
      <c r="K15" s="128">
        <f>(J15/J26)*100</f>
        <v>3.8476788754732825</v>
      </c>
    </row>
    <row r="16" spans="1:11" ht="15">
      <c r="A16" s="126" t="s">
        <v>93</v>
      </c>
      <c r="B16" s="127">
        <v>5258</v>
      </c>
      <c r="C16" s="128">
        <f>(B16/B26)*100</f>
        <v>3.6350815093400444</v>
      </c>
      <c r="D16" s="127">
        <v>5233</v>
      </c>
      <c r="E16" s="128">
        <f>(D16/D26)*100</f>
        <v>3.849690656426328</v>
      </c>
      <c r="F16" s="127">
        <v>5033</v>
      </c>
      <c r="G16" s="128">
        <f>(F16/F26)*100</f>
        <v>3.7700939339915203</v>
      </c>
      <c r="H16" s="127">
        <v>4794</v>
      </c>
      <c r="I16" s="128">
        <f>(H16/H26)*100</f>
        <v>3.903972377400283</v>
      </c>
      <c r="J16" s="127">
        <v>3950</v>
      </c>
      <c r="K16" s="128">
        <f>(J16/J26)*100</f>
        <v>3.0709904138451134</v>
      </c>
    </row>
    <row r="17" spans="1:11" ht="15">
      <c r="A17" s="126" t="s">
        <v>92</v>
      </c>
      <c r="B17" s="127">
        <v>4300</v>
      </c>
      <c r="C17" s="128">
        <f>(B17/B26)*100</f>
        <v>2.9727749125451104</v>
      </c>
      <c r="D17" s="127">
        <v>4546</v>
      </c>
      <c r="E17" s="128">
        <f>(D17/D26)*100</f>
        <v>3.3442946157298077</v>
      </c>
      <c r="F17" s="127">
        <v>3994</v>
      </c>
      <c r="G17" s="128">
        <f>(F17/F26)*100</f>
        <v>2.991805120675965</v>
      </c>
      <c r="H17" s="127">
        <v>4109</v>
      </c>
      <c r="I17" s="128">
        <f>(H17/H26)*100</f>
        <v>3.3461457026987413</v>
      </c>
      <c r="J17" s="127">
        <v>4651</v>
      </c>
      <c r="K17" s="128">
        <f>(J17/J26)*100</f>
        <v>3.6159940290616763</v>
      </c>
    </row>
    <row r="18" spans="1:11" ht="15">
      <c r="A18" s="126" t="s">
        <v>163</v>
      </c>
      <c r="B18" s="127">
        <v>4900</v>
      </c>
      <c r="C18" s="128">
        <f>(B18/B26)*100</f>
        <v>3.3875807142955905</v>
      </c>
      <c r="D18" s="127">
        <v>5903</v>
      </c>
      <c r="E18" s="128">
        <f>(D18/D26)*100</f>
        <v>4.342580535999352</v>
      </c>
      <c r="F18" s="127">
        <v>4280</v>
      </c>
      <c r="G18" s="128">
        <f>(F18/F26)*100</f>
        <v>3.2060405399331824</v>
      </c>
      <c r="H18" s="127">
        <v>3403</v>
      </c>
      <c r="I18" s="128">
        <f>(H18/H26)*100</f>
        <v>2.7712177722764215</v>
      </c>
      <c r="J18" s="127">
        <v>3450</v>
      </c>
      <c r="K18" s="128">
        <f>(J18/J26)*100</f>
        <v>2.682257450067251</v>
      </c>
    </row>
    <row r="19" spans="1:11" ht="15">
      <c r="A19" s="126" t="s">
        <v>103</v>
      </c>
      <c r="B19" s="127">
        <v>4750</v>
      </c>
      <c r="C19" s="128">
        <f>(B19/B26)*100</f>
        <v>3.2838792638579704</v>
      </c>
      <c r="D19" s="127">
        <v>5581</v>
      </c>
      <c r="E19" s="128">
        <f>(D19/D26)*100</f>
        <v>4.10569913118963</v>
      </c>
      <c r="F19" s="127">
        <v>4069</v>
      </c>
      <c r="G19" s="128">
        <f>(F19/F26)*100</f>
        <v>3.0479857376140465</v>
      </c>
      <c r="H19" s="127">
        <v>3286</v>
      </c>
      <c r="I19" s="128">
        <f>(H19/H26)*100</f>
        <v>2.6759393475463766</v>
      </c>
      <c r="J19" s="127">
        <v>3872</v>
      </c>
      <c r="K19" s="128">
        <f>(J19/J26)*100</f>
        <v>3.0103480714957667</v>
      </c>
    </row>
    <row r="20" spans="1:11" ht="15">
      <c r="A20" s="126" t="s">
        <v>96</v>
      </c>
      <c r="B20" s="127">
        <v>3100</v>
      </c>
      <c r="C20" s="128">
        <f>(B20/B26)*100</f>
        <v>2.1431633090441493</v>
      </c>
      <c r="D20" s="127">
        <v>3840</v>
      </c>
      <c r="E20" s="128">
        <f>(D20/D26)*100</f>
        <v>2.824921100836441</v>
      </c>
      <c r="F20" s="127">
        <v>3950</v>
      </c>
      <c r="G20" s="128">
        <f>(F20/F26)*100</f>
        <v>2.958845825405624</v>
      </c>
      <c r="H20" s="127">
        <v>3835</v>
      </c>
      <c r="I20" s="128">
        <f>(H20/H26)*100</f>
        <v>3.123015032818124</v>
      </c>
      <c r="J20" s="127">
        <v>3785</v>
      </c>
      <c r="K20" s="128">
        <f>(J20/J26)*100</f>
        <v>2.9427085357984186</v>
      </c>
    </row>
    <row r="21" spans="1:11" ht="15">
      <c r="A21" s="126" t="s">
        <v>101</v>
      </c>
      <c r="B21" s="127">
        <v>2000</v>
      </c>
      <c r="C21" s="128">
        <f>(B21/B26)*100</f>
        <v>1.3826860058349348</v>
      </c>
      <c r="D21" s="127">
        <v>1906</v>
      </c>
      <c r="E21" s="128">
        <f>(D21/D26)*100</f>
        <v>1.4021613589047546</v>
      </c>
      <c r="F21" s="127">
        <v>982</v>
      </c>
      <c r="G21" s="128">
        <f>(F21/F26)*100</f>
        <v>0.7355915444426134</v>
      </c>
      <c r="H21" s="127">
        <v>1795</v>
      </c>
      <c r="I21" s="128">
        <f>(H21/H26)*100</f>
        <v>1.461750191371195</v>
      </c>
      <c r="J21" s="127">
        <v>2397</v>
      </c>
      <c r="K21" s="128">
        <f>(J21/J26)*100</f>
        <v>1.8635858283510724</v>
      </c>
    </row>
    <row r="22" spans="1:11" ht="15" customHeight="1">
      <c r="A22" s="126" t="s">
        <v>143</v>
      </c>
      <c r="B22" s="127">
        <v>1530</v>
      </c>
      <c r="C22" s="128">
        <f>(B22/B26)*100</f>
        <v>1.0577547944637251</v>
      </c>
      <c r="D22" s="127">
        <v>1774</v>
      </c>
      <c r="E22" s="128">
        <f>(D22/D26)*100</f>
        <v>1.3050546960635019</v>
      </c>
      <c r="F22" s="127">
        <v>1669</v>
      </c>
      <c r="G22" s="128">
        <f>(F22/F26)*100</f>
        <v>1.2502059955954397</v>
      </c>
      <c r="H22" s="127">
        <v>1871</v>
      </c>
      <c r="I22" s="128">
        <f>(H22/H26)*100</f>
        <v>1.5236404501701983</v>
      </c>
      <c r="J22" s="127">
        <v>1445</v>
      </c>
      <c r="K22" s="128">
        <f>(J22/J26)*100</f>
        <v>1.1234382653180224</v>
      </c>
    </row>
    <row r="23" spans="1:11" ht="15" customHeight="1">
      <c r="A23" s="126" t="s">
        <v>142</v>
      </c>
      <c r="B23" s="127">
        <v>1420</v>
      </c>
      <c r="C23" s="128">
        <f>(B23/B26)*100</f>
        <v>0.9817070641428038</v>
      </c>
      <c r="D23" s="127">
        <v>1163</v>
      </c>
      <c r="E23" s="128">
        <f>(D23/D26)*100</f>
        <v>0.8555685521543701</v>
      </c>
      <c r="F23" s="127">
        <v>1850</v>
      </c>
      <c r="G23" s="128">
        <f>(F23/F26)*100</f>
        <v>1.385788551139343</v>
      </c>
      <c r="H23" s="127">
        <v>1075</v>
      </c>
      <c r="I23" s="128">
        <f>(H23/H26)*100</f>
        <v>0.8754214238016906</v>
      </c>
      <c r="J23" s="127">
        <v>1450</v>
      </c>
      <c r="K23" s="128">
        <f>(J23/J26)*100</f>
        <v>1.1273255949558012</v>
      </c>
    </row>
    <row r="24" spans="1:11" ht="15" customHeight="1" hidden="1">
      <c r="A24" s="126"/>
      <c r="B24" s="127">
        <f>SUM(B11:B23)</f>
        <v>127934</v>
      </c>
      <c r="C24" s="129"/>
      <c r="D24" s="127">
        <f>SUM(D11:D23)</f>
        <v>120559</v>
      </c>
      <c r="E24" s="129"/>
      <c r="F24" s="127">
        <f>SUM(F11:F23)</f>
        <v>118541</v>
      </c>
      <c r="G24" s="129"/>
      <c r="H24" s="127">
        <f>SUM(H11:H23)</f>
        <v>107872</v>
      </c>
      <c r="I24" s="129"/>
      <c r="J24" s="127">
        <f>SUM(J11:J23)</f>
        <v>112655</v>
      </c>
      <c r="K24" s="129"/>
    </row>
    <row r="25" spans="1:11" ht="15">
      <c r="A25" s="126" t="s">
        <v>94</v>
      </c>
      <c r="B25" s="132">
        <f>B26-B24</f>
        <v>16712</v>
      </c>
      <c r="C25" s="131">
        <f>(B25/B26)*100</f>
        <v>11.553724264756717</v>
      </c>
      <c r="D25" s="132">
        <f>D26-D24</f>
        <v>15374</v>
      </c>
      <c r="E25" s="131">
        <f>(D25/D26)*100</f>
        <v>11.309983594859233</v>
      </c>
      <c r="F25" s="132">
        <f>F26-F24</f>
        <v>14957</v>
      </c>
      <c r="G25" s="131">
        <f>(F25/F26)*100</f>
        <v>11.203913167238461</v>
      </c>
      <c r="H25" s="132">
        <f>H26-H24</f>
        <v>14926</v>
      </c>
      <c r="I25" s="131">
        <f>(H25/H26)*100</f>
        <v>12.154921089920032</v>
      </c>
      <c r="J25" s="132">
        <f>J26-J24</f>
        <v>15968</v>
      </c>
      <c r="K25" s="131">
        <f>(J25/J26)*100</f>
        <v>12.414575931209814</v>
      </c>
    </row>
    <row r="26" spans="1:11" ht="15">
      <c r="A26" s="706" t="s">
        <v>2</v>
      </c>
      <c r="B26" s="703">
        <v>144646</v>
      </c>
      <c r="C26" s="704">
        <f>SUM(C11:C25)</f>
        <v>100</v>
      </c>
      <c r="D26" s="703">
        <v>135933</v>
      </c>
      <c r="E26" s="704">
        <f>SUM(E11:E25)</f>
        <v>99.99999999999999</v>
      </c>
      <c r="F26" s="710">
        <v>133498</v>
      </c>
      <c r="G26" s="712">
        <f>SUM(G11:G25)</f>
        <v>100</v>
      </c>
      <c r="H26" s="710">
        <v>122798</v>
      </c>
      <c r="I26" s="712">
        <f>SUM(I11:I25)</f>
        <v>100</v>
      </c>
      <c r="J26" s="710">
        <v>128623</v>
      </c>
      <c r="K26" s="712">
        <f>SUM(K11:K25)</f>
        <v>100.00000000000001</v>
      </c>
    </row>
    <row r="27" spans="1:11" ht="15" customHeight="1">
      <c r="A27" s="706"/>
      <c r="B27" s="703"/>
      <c r="C27" s="702"/>
      <c r="D27" s="703"/>
      <c r="E27" s="702"/>
      <c r="F27" s="711"/>
      <c r="G27" s="704"/>
      <c r="H27" s="711"/>
      <c r="I27" s="704"/>
      <c r="J27" s="711"/>
      <c r="K27" s="704"/>
    </row>
    <row r="28" spans="1:11" ht="15" customHeight="1">
      <c r="A28" s="269" t="s">
        <v>146</v>
      </c>
      <c r="B28" s="120"/>
      <c r="C28" s="120"/>
      <c r="D28" s="113"/>
      <c r="E28" s="113"/>
      <c r="F28" s="142"/>
      <c r="G28" s="142"/>
      <c r="H28" s="142"/>
      <c r="I28" s="142"/>
      <c r="J28" s="142"/>
      <c r="K28" s="142"/>
    </row>
    <row r="29" spans="1:11" ht="12.75" customHeight="1">
      <c r="A29" s="231" t="s">
        <v>274</v>
      </c>
      <c r="B29" s="120"/>
      <c r="C29" s="120"/>
      <c r="D29" s="113"/>
      <c r="E29" s="113"/>
      <c r="F29" s="142"/>
      <c r="G29" s="142"/>
      <c r="H29" s="142"/>
      <c r="I29" s="142"/>
      <c r="J29" s="142"/>
      <c r="K29" s="142"/>
    </row>
    <row r="30" spans="1:11" ht="15">
      <c r="A30" s="705" t="s">
        <v>95</v>
      </c>
      <c r="B30" s="705"/>
      <c r="C30" s="705"/>
      <c r="D30" s="705"/>
      <c r="E30" s="705"/>
      <c r="F30" s="705"/>
      <c r="G30" s="705"/>
      <c r="H30" s="705"/>
      <c r="I30" s="705"/>
      <c r="J30" s="705"/>
      <c r="K30" s="705"/>
    </row>
    <row r="31" spans="1:11" ht="15">
      <c r="A31" s="705"/>
      <c r="B31" s="705"/>
      <c r="C31" s="705"/>
      <c r="D31" s="705"/>
      <c r="E31" s="705"/>
      <c r="F31" s="705"/>
      <c r="G31" s="705"/>
      <c r="H31" s="705"/>
      <c r="I31" s="705"/>
      <c r="J31" s="705"/>
      <c r="K31" s="705"/>
    </row>
    <row r="32" spans="1:11" ht="17.25" customHeight="1">
      <c r="A32" s="664" t="s">
        <v>88</v>
      </c>
      <c r="B32" s="700" t="s">
        <v>273</v>
      </c>
      <c r="C32" s="700"/>
      <c r="D32" s="700" t="s">
        <v>251</v>
      </c>
      <c r="E32" s="700"/>
      <c r="F32" s="700" t="s">
        <v>237</v>
      </c>
      <c r="G32" s="700"/>
      <c r="H32" s="700" t="s">
        <v>221</v>
      </c>
      <c r="I32" s="700"/>
      <c r="J32" s="707" t="s">
        <v>205</v>
      </c>
      <c r="K32" s="708"/>
    </row>
    <row r="33" spans="1:11" ht="17.25" customHeight="1">
      <c r="A33" s="664"/>
      <c r="B33" s="114" t="s">
        <v>129</v>
      </c>
      <c r="C33" s="114" t="s">
        <v>89</v>
      </c>
      <c r="D33" s="114" t="s">
        <v>129</v>
      </c>
      <c r="E33" s="114" t="s">
        <v>89</v>
      </c>
      <c r="F33" s="114" t="s">
        <v>129</v>
      </c>
      <c r="G33" s="114" t="s">
        <v>89</v>
      </c>
      <c r="H33" s="114" t="s">
        <v>129</v>
      </c>
      <c r="I33" s="114" t="s">
        <v>89</v>
      </c>
      <c r="J33" s="114" t="s">
        <v>129</v>
      </c>
      <c r="K33" s="114" t="s">
        <v>89</v>
      </c>
    </row>
    <row r="34" spans="1:11" ht="15">
      <c r="A34" s="133" t="s">
        <v>100</v>
      </c>
      <c r="B34" s="124">
        <v>28735</v>
      </c>
      <c r="C34" s="125">
        <f>(B34/B49)*100</f>
        <v>25.396839425864385</v>
      </c>
      <c r="D34" s="124">
        <v>33610</v>
      </c>
      <c r="E34" s="125">
        <f>(D34/D49)*100</f>
        <v>32.13899805884659</v>
      </c>
      <c r="F34" s="124">
        <v>33494</v>
      </c>
      <c r="G34" s="125">
        <f>(F34/F49)*100</f>
        <v>34.55305101356579</v>
      </c>
      <c r="H34" s="124">
        <v>30481</v>
      </c>
      <c r="I34" s="125">
        <f>(H34/H49)*100</f>
        <v>31.673836689735435</v>
      </c>
      <c r="J34" s="124">
        <v>29728</v>
      </c>
      <c r="K34" s="125">
        <f>(J34/J49)*100</f>
        <v>30.46213751408956</v>
      </c>
    </row>
    <row r="35" spans="1:11" ht="15">
      <c r="A35" s="130" t="s">
        <v>204</v>
      </c>
      <c r="B35" s="143">
        <v>25475</v>
      </c>
      <c r="C35" s="128">
        <f>(B35/B49)*100</f>
        <v>22.51555539843032</v>
      </c>
      <c r="D35" s="143">
        <v>17675</v>
      </c>
      <c r="E35" s="128">
        <f>(D35/D49)*100</f>
        <v>16.90142191877755</v>
      </c>
      <c r="F35" s="143">
        <v>14229</v>
      </c>
      <c r="G35" s="128">
        <f>(F35/F49)*100</f>
        <v>14.678908546964461</v>
      </c>
      <c r="H35" s="143">
        <v>17052</v>
      </c>
      <c r="I35" s="128">
        <f>(H35/H49)*100</f>
        <v>17.719309183864333</v>
      </c>
      <c r="J35" s="143">
        <v>16101</v>
      </c>
      <c r="K35" s="128">
        <f>(J35/J49)*100</f>
        <v>16.498616661543192</v>
      </c>
    </row>
    <row r="36" spans="1:11" ht="15">
      <c r="A36" s="130" t="s">
        <v>91</v>
      </c>
      <c r="B36" s="143">
        <v>10628</v>
      </c>
      <c r="C36" s="128">
        <f>(B36/B49)*100</f>
        <v>9.393339461217563</v>
      </c>
      <c r="D36" s="143">
        <v>6159</v>
      </c>
      <c r="E36" s="128">
        <f>(D36/D49)*100</f>
        <v>5.889440316704437</v>
      </c>
      <c r="F36" s="143">
        <v>5489</v>
      </c>
      <c r="G36" s="128">
        <f>(F36/F49)*100</f>
        <v>5.662557383813896</v>
      </c>
      <c r="H36" s="143">
        <v>7907</v>
      </c>
      <c r="I36" s="128">
        <f>(H36/H49)*100</f>
        <v>8.216430783299042</v>
      </c>
      <c r="J36" s="143">
        <v>5741</v>
      </c>
      <c r="K36" s="128">
        <f>(J36/J49)*100</f>
        <v>5.882774874474843</v>
      </c>
    </row>
    <row r="37" spans="1:11" ht="15">
      <c r="A37" s="130" t="s">
        <v>90</v>
      </c>
      <c r="B37" s="143">
        <v>7169</v>
      </c>
      <c r="C37" s="128">
        <f>(B37/B49)*100</f>
        <v>6.336173371986141</v>
      </c>
      <c r="D37" s="143">
        <v>7733</v>
      </c>
      <c r="E37" s="128">
        <f>(D37/D49)*100</f>
        <v>7.394551383191332</v>
      </c>
      <c r="F37" s="143">
        <v>7822</v>
      </c>
      <c r="G37" s="128">
        <f>(F37/F49)*100</f>
        <v>8.06932480528189</v>
      </c>
      <c r="H37" s="143">
        <v>7894</v>
      </c>
      <c r="I37" s="128">
        <f>(H37/H49)*100</f>
        <v>8.202922044183968</v>
      </c>
      <c r="J37" s="143">
        <v>11085</v>
      </c>
      <c r="K37" s="128">
        <f>(J37/J49)*100</f>
        <v>11.358745773132494</v>
      </c>
    </row>
    <row r="38" spans="1:11" ht="15">
      <c r="A38" s="130" t="s">
        <v>163</v>
      </c>
      <c r="B38" s="127">
        <v>5508</v>
      </c>
      <c r="C38" s="128">
        <f>(B38/B49)*100</f>
        <v>4.868132645124796</v>
      </c>
      <c r="D38" s="127">
        <v>3947</v>
      </c>
      <c r="E38" s="128">
        <f>(D38/D49)*100</f>
        <v>3.7742524646910884</v>
      </c>
      <c r="F38" s="127">
        <v>3349</v>
      </c>
      <c r="G38" s="128">
        <f>(F38/F49)*100</f>
        <v>3.454892453706092</v>
      </c>
      <c r="H38" s="127">
        <v>3084</v>
      </c>
      <c r="I38" s="128">
        <f>(H38/H49)*100</f>
        <v>3.2046885716067086</v>
      </c>
      <c r="J38" s="127">
        <v>3259</v>
      </c>
      <c r="K38" s="128">
        <f>(J38/J49)*100</f>
        <v>3.339481504252485</v>
      </c>
    </row>
    <row r="39" spans="1:11" ht="15">
      <c r="A39" s="130" t="s">
        <v>93</v>
      </c>
      <c r="B39" s="143">
        <v>5288</v>
      </c>
      <c r="C39" s="128">
        <f>(B39/B49)*100</f>
        <v>4.6736901647458104</v>
      </c>
      <c r="D39" s="143">
        <v>5840</v>
      </c>
      <c r="E39" s="128">
        <f>(D39/D49)*100</f>
        <v>5.584401923941211</v>
      </c>
      <c r="F39" s="143">
        <v>4631</v>
      </c>
      <c r="G39" s="128">
        <f>(F39/F49)*100</f>
        <v>4.777428173518337</v>
      </c>
      <c r="H39" s="143">
        <v>3007</v>
      </c>
      <c r="I39" s="128">
        <f>(H39/H49)*100</f>
        <v>3.1246752706943495</v>
      </c>
      <c r="J39" s="143">
        <v>3377</v>
      </c>
      <c r="K39" s="128">
        <f>(J39/J49)*100</f>
        <v>3.4603955323291324</v>
      </c>
    </row>
    <row r="40" spans="1:11" ht="15">
      <c r="A40" s="130" t="s">
        <v>103</v>
      </c>
      <c r="B40" s="143">
        <v>4310</v>
      </c>
      <c r="C40" s="128">
        <f>(B40/B49)*100</f>
        <v>3.8093049565155903</v>
      </c>
      <c r="D40" s="143">
        <v>4697</v>
      </c>
      <c r="E40" s="128">
        <f>(D40/D49)*100</f>
        <v>4.491427369306827</v>
      </c>
      <c r="F40" s="143">
        <v>3817</v>
      </c>
      <c r="G40" s="128">
        <f>(F40/F49)*100</f>
        <v>3.9376902047763966</v>
      </c>
      <c r="H40" s="143">
        <v>3074</v>
      </c>
      <c r="I40" s="128">
        <f>(H40/H49)*100</f>
        <v>3.1942972338258833</v>
      </c>
      <c r="J40" s="143">
        <v>3733</v>
      </c>
      <c r="K40" s="128">
        <f>(J40/J49)*100</f>
        <v>3.8251870068654577</v>
      </c>
    </row>
    <row r="41" spans="1:11" ht="15">
      <c r="A41" s="130" t="s">
        <v>96</v>
      </c>
      <c r="B41" s="143">
        <v>3750</v>
      </c>
      <c r="C41" s="128">
        <f>(B41/B49)*100</f>
        <v>3.3143604610054442</v>
      </c>
      <c r="D41" s="143">
        <v>3697</v>
      </c>
      <c r="E41" s="128">
        <f>(D41/D49)*100</f>
        <v>3.5351941631525095</v>
      </c>
      <c r="F41" s="143">
        <v>3468</v>
      </c>
      <c r="G41" s="128">
        <f>(F41/F49)*100</f>
        <v>3.5776551297261054</v>
      </c>
      <c r="H41" s="143">
        <v>3493</v>
      </c>
      <c r="I41" s="128">
        <f>(H41/H49)*100</f>
        <v>3.6296942868424877</v>
      </c>
      <c r="J41" s="143">
        <v>3778</v>
      </c>
      <c r="K41" s="128">
        <f>(J41/J49)*100</f>
        <v>3.8712982887590943</v>
      </c>
    </row>
    <row r="42" spans="1:11" ht="15">
      <c r="A42" s="130" t="s">
        <v>92</v>
      </c>
      <c r="B42" s="143">
        <v>3540</v>
      </c>
      <c r="C42" s="128">
        <f>(B42/B49)*100</f>
        <v>3.1287562751891396</v>
      </c>
      <c r="D42" s="143">
        <v>2895</v>
      </c>
      <c r="E42" s="128">
        <f>(D42/D49)*100</f>
        <v>2.7682951318167475</v>
      </c>
      <c r="F42" s="143">
        <v>2498</v>
      </c>
      <c r="G42" s="128">
        <f>(F42/F49)*100</f>
        <v>2.576984577294063</v>
      </c>
      <c r="H42" s="143">
        <v>2838</v>
      </c>
      <c r="I42" s="128">
        <f>(H42/H49)*100</f>
        <v>2.949061662198391</v>
      </c>
      <c r="J42" s="143">
        <v>2448</v>
      </c>
      <c r="K42" s="128">
        <f>(J42/J49)*100</f>
        <v>2.5084537350138336</v>
      </c>
    </row>
    <row r="43" spans="1:11" ht="15">
      <c r="A43" s="126" t="s">
        <v>102</v>
      </c>
      <c r="B43" s="143">
        <v>3203</v>
      </c>
      <c r="C43" s="128">
        <f>(B43/B49)*100</f>
        <v>2.8309057484267837</v>
      </c>
      <c r="D43" s="143">
        <v>2675</v>
      </c>
      <c r="E43" s="128">
        <f>(D43/D49)*100</f>
        <v>2.5579238264627975</v>
      </c>
      <c r="F43" s="143">
        <v>3324</v>
      </c>
      <c r="G43" s="128">
        <f>(F43/F49)*100</f>
        <v>3.4291019755506267</v>
      </c>
      <c r="H43" s="143">
        <v>1851</v>
      </c>
      <c r="I43" s="128">
        <f>(H43/H49)*100</f>
        <v>1.9234366232308748</v>
      </c>
      <c r="J43" s="143">
        <v>2852</v>
      </c>
      <c r="K43" s="128">
        <f>(J43/J49)*100</f>
        <v>2.922430576903371</v>
      </c>
    </row>
    <row r="44" spans="1:11" ht="15">
      <c r="A44" s="130" t="s">
        <v>143</v>
      </c>
      <c r="B44" s="143">
        <v>1985</v>
      </c>
      <c r="C44" s="128">
        <f>(B44/B49)*100</f>
        <v>1.7544014706922153</v>
      </c>
      <c r="D44" s="143">
        <v>1468</v>
      </c>
      <c r="E44" s="128">
        <f>(D44/D49)*100</f>
        <v>1.4037503466345371</v>
      </c>
      <c r="F44" s="143">
        <v>1712</v>
      </c>
      <c r="G44" s="128">
        <f>(F44/F49)*100</f>
        <v>1.7661319440862435</v>
      </c>
      <c r="H44" s="143">
        <v>1374</v>
      </c>
      <c r="I44" s="128">
        <f>(H44/H49)*100</f>
        <v>1.427769811085479</v>
      </c>
      <c r="J44" s="143">
        <v>1625</v>
      </c>
      <c r="K44" s="128">
        <f>(J44/J49)*100</f>
        <v>1.665129623936879</v>
      </c>
    </row>
    <row r="45" spans="1:11" ht="15">
      <c r="A45" s="126" t="s">
        <v>101</v>
      </c>
      <c r="B45" s="143">
        <v>1784</v>
      </c>
      <c r="C45" s="128">
        <f>(B45/B49)*100</f>
        <v>1.5767517499823234</v>
      </c>
      <c r="D45" s="143">
        <v>772</v>
      </c>
      <c r="E45" s="128">
        <f>(D45/D49)*100</f>
        <v>0.7382120351511327</v>
      </c>
      <c r="F45" s="143">
        <v>1912</v>
      </c>
      <c r="G45" s="128">
        <f>(F45/F49)*100</f>
        <v>1.9724557693299634</v>
      </c>
      <c r="H45" s="143">
        <v>1807</v>
      </c>
      <c r="I45" s="128">
        <f>(H45/H49)*100</f>
        <v>1.8777147369952407</v>
      </c>
      <c r="J45" s="143">
        <v>1490</v>
      </c>
      <c r="K45" s="128">
        <f>(J45/J49)*100</f>
        <v>1.526795778255969</v>
      </c>
    </row>
    <row r="46" spans="1:11" ht="12.75" customHeight="1">
      <c r="A46" s="126" t="s">
        <v>142</v>
      </c>
      <c r="B46" s="143">
        <v>1044</v>
      </c>
      <c r="C46" s="128">
        <f>(B46/B49)*100</f>
        <v>0.9227179523439157</v>
      </c>
      <c r="D46" s="143">
        <v>1826</v>
      </c>
      <c r="E46" s="128">
        <f>(D46/D49)*100</f>
        <v>1.7460818344377829</v>
      </c>
      <c r="F46" s="143">
        <v>1082</v>
      </c>
      <c r="G46" s="128">
        <f>(F46/F49)*100</f>
        <v>1.1162118945685253</v>
      </c>
      <c r="H46" s="143">
        <v>1309</v>
      </c>
      <c r="I46" s="128">
        <f>(H46/H49)*100</f>
        <v>1.3602261155101107</v>
      </c>
      <c r="J46" s="143">
        <v>1438</v>
      </c>
      <c r="K46" s="128">
        <f>(J46/J49)*100</f>
        <v>1.4735116302899887</v>
      </c>
    </row>
    <row r="47" spans="1:11" ht="14.25" customHeight="1" hidden="1">
      <c r="A47" s="130"/>
      <c r="B47" s="143">
        <f>SUM(B34:B46)</f>
        <v>102419</v>
      </c>
      <c r="C47" s="129"/>
      <c r="D47" s="143">
        <f>SUM(D34:D46)</f>
        <v>92994</v>
      </c>
      <c r="E47" s="129"/>
      <c r="F47" s="143">
        <f>SUM(F34:F46)</f>
        <v>86827</v>
      </c>
      <c r="G47" s="129"/>
      <c r="H47" s="143">
        <f>SUM(H34:H46)</f>
        <v>85171</v>
      </c>
      <c r="I47" s="129"/>
      <c r="J47" s="143">
        <f>SUM(J34:J46)</f>
        <v>86655</v>
      </c>
      <c r="K47" s="129"/>
    </row>
    <row r="48" spans="1:11" ht="15">
      <c r="A48" s="134" t="s">
        <v>94</v>
      </c>
      <c r="B48" s="132">
        <f>B49-B47</f>
        <v>10725</v>
      </c>
      <c r="C48" s="131">
        <f>(B48/B49)*100</f>
        <v>9.479070918475571</v>
      </c>
      <c r="D48" s="132">
        <f>D49-D47</f>
        <v>11583</v>
      </c>
      <c r="E48" s="131">
        <f>(D48/D49)*100</f>
        <v>11.076049226885452</v>
      </c>
      <c r="F48" s="132">
        <f>F49-F47</f>
        <v>10108</v>
      </c>
      <c r="G48" s="131">
        <f>(F48/F49)*100</f>
        <v>10.42760612781761</v>
      </c>
      <c r="H48" s="132">
        <f>H49-H47</f>
        <v>11063</v>
      </c>
      <c r="I48" s="131">
        <f>(H48/H49)*100</f>
        <v>11.495936986927697</v>
      </c>
      <c r="J48" s="132">
        <f>J49-J47</f>
        <v>10935</v>
      </c>
      <c r="K48" s="131">
        <f>(J48/J49)*100</f>
        <v>11.205041500153705</v>
      </c>
    </row>
    <row r="49" spans="1:11" ht="15">
      <c r="A49" s="709" t="s">
        <v>2</v>
      </c>
      <c r="B49" s="703">
        <v>113144</v>
      </c>
      <c r="C49" s="702">
        <f>SUM(C34:C48)</f>
        <v>100</v>
      </c>
      <c r="D49" s="703">
        <v>104577</v>
      </c>
      <c r="E49" s="702">
        <f>SUM(E34:E48)</f>
        <v>100.00000000000003</v>
      </c>
      <c r="F49" s="703">
        <v>96935</v>
      </c>
      <c r="G49" s="702">
        <f>SUM(G34:G48)</f>
        <v>100.00000000000001</v>
      </c>
      <c r="H49" s="703">
        <v>96234</v>
      </c>
      <c r="I49" s="702">
        <f>SUM(I34:I48)</f>
        <v>100.00000000000001</v>
      </c>
      <c r="J49" s="703">
        <v>97590</v>
      </c>
      <c r="K49" s="702">
        <f>SUM(K34:K48)</f>
        <v>100</v>
      </c>
    </row>
    <row r="50" spans="1:11" ht="15">
      <c r="A50" s="709"/>
      <c r="B50" s="703"/>
      <c r="C50" s="702"/>
      <c r="D50" s="703"/>
      <c r="E50" s="702"/>
      <c r="F50" s="703"/>
      <c r="G50" s="702"/>
      <c r="H50" s="703"/>
      <c r="I50" s="702"/>
      <c r="J50" s="703"/>
      <c r="K50" s="702"/>
    </row>
    <row r="51" spans="1:11" ht="15" customHeight="1">
      <c r="A51" s="268" t="s">
        <v>147</v>
      </c>
      <c r="B51" s="121"/>
      <c r="C51" s="121"/>
      <c r="D51" s="35"/>
      <c r="E51" s="35"/>
      <c r="F51" s="35"/>
      <c r="G51" s="35"/>
      <c r="H51" s="33"/>
      <c r="I51" s="34"/>
      <c r="J51" s="33"/>
      <c r="K51" s="34"/>
    </row>
    <row r="52" spans="1:11" ht="12.75" customHeight="1">
      <c r="A52" s="231" t="s">
        <v>274</v>
      </c>
      <c r="B52" s="121"/>
      <c r="C52" s="121"/>
      <c r="D52" s="35"/>
      <c r="E52" s="35"/>
      <c r="F52" s="35"/>
      <c r="G52" s="35"/>
      <c r="H52" s="33"/>
      <c r="I52" s="34"/>
      <c r="J52" s="33"/>
      <c r="K52" s="34"/>
    </row>
    <row r="53" spans="1:11" ht="15">
      <c r="A53" s="705" t="s">
        <v>125</v>
      </c>
      <c r="B53" s="705"/>
      <c r="C53" s="705"/>
      <c r="D53" s="705"/>
      <c r="E53" s="705"/>
      <c r="F53" s="705"/>
      <c r="G53" s="705"/>
      <c r="H53" s="705"/>
      <c r="I53" s="705"/>
      <c r="J53" s="705"/>
      <c r="K53" s="705"/>
    </row>
    <row r="54" spans="1:11" ht="15">
      <c r="A54" s="705"/>
      <c r="B54" s="705"/>
      <c r="C54" s="705"/>
      <c r="D54" s="705"/>
      <c r="E54" s="705"/>
      <c r="F54" s="705"/>
      <c r="G54" s="705"/>
      <c r="H54" s="705"/>
      <c r="I54" s="705"/>
      <c r="J54" s="705"/>
      <c r="K54" s="705"/>
    </row>
    <row r="55" spans="1:11" ht="18" customHeight="1">
      <c r="A55" s="664" t="s">
        <v>88</v>
      </c>
      <c r="B55" s="700" t="s">
        <v>273</v>
      </c>
      <c r="C55" s="700"/>
      <c r="D55" s="700" t="s">
        <v>251</v>
      </c>
      <c r="E55" s="700"/>
      <c r="F55" s="700" t="s">
        <v>237</v>
      </c>
      <c r="G55" s="700"/>
      <c r="H55" s="700" t="s">
        <v>221</v>
      </c>
      <c r="I55" s="700"/>
      <c r="J55" s="707" t="s">
        <v>205</v>
      </c>
      <c r="K55" s="708"/>
    </row>
    <row r="56" spans="1:11" ht="18" customHeight="1">
      <c r="A56" s="664"/>
      <c r="B56" s="114" t="s">
        <v>130</v>
      </c>
      <c r="C56" s="114" t="s">
        <v>89</v>
      </c>
      <c r="D56" s="114" t="s">
        <v>130</v>
      </c>
      <c r="E56" s="114" t="s">
        <v>89</v>
      </c>
      <c r="F56" s="114" t="s">
        <v>130</v>
      </c>
      <c r="G56" s="114" t="s">
        <v>89</v>
      </c>
      <c r="H56" s="114" t="s">
        <v>130</v>
      </c>
      <c r="I56" s="114" t="s">
        <v>89</v>
      </c>
      <c r="J56" s="114" t="s">
        <v>130</v>
      </c>
      <c r="K56" s="114" t="s">
        <v>89</v>
      </c>
    </row>
    <row r="57" spans="1:11" ht="15">
      <c r="A57" s="133" t="s">
        <v>100</v>
      </c>
      <c r="B57" s="124">
        <v>20330</v>
      </c>
      <c r="C57" s="125">
        <f>(B57/B72)*100</f>
        <v>48.404761904761905</v>
      </c>
      <c r="D57" s="124">
        <v>19720</v>
      </c>
      <c r="E57" s="125">
        <f>(D57/D72)*100</f>
        <v>46.588546588546585</v>
      </c>
      <c r="F57" s="124">
        <v>19131.83</v>
      </c>
      <c r="G57" s="125">
        <f>(F57/F72)*100</f>
        <v>46.78052179866494</v>
      </c>
      <c r="H57" s="124">
        <v>18389.9</v>
      </c>
      <c r="I57" s="125">
        <f>(H57/H72)*100</f>
        <v>46.42038570274637</v>
      </c>
      <c r="J57" s="124">
        <v>17660</v>
      </c>
      <c r="K57" s="125">
        <f>(J57/J72)*100</f>
        <v>46.8012932633699</v>
      </c>
    </row>
    <row r="58" spans="1:11" ht="15">
      <c r="A58" s="130" t="s">
        <v>102</v>
      </c>
      <c r="B58" s="143">
        <v>3383</v>
      </c>
      <c r="C58" s="128">
        <f>(B58/B72)*100</f>
        <v>8.054761904761905</v>
      </c>
      <c r="D58" s="143">
        <v>3383</v>
      </c>
      <c r="E58" s="128">
        <f>(D58/D72)*100</f>
        <v>7.992345492345493</v>
      </c>
      <c r="F58" s="143">
        <v>3253</v>
      </c>
      <c r="G58" s="128">
        <f>(F58/F72)*100</f>
        <v>7.954128664694232</v>
      </c>
      <c r="H58" s="143">
        <v>3089</v>
      </c>
      <c r="I58" s="128">
        <f>(H58/H72)*100</f>
        <v>7.797354604200322</v>
      </c>
      <c r="J58" s="143">
        <v>2933</v>
      </c>
      <c r="K58" s="128">
        <f>(J58/J72)*100</f>
        <v>7.772830868712568</v>
      </c>
    </row>
    <row r="59" spans="1:11" ht="15">
      <c r="A59" s="130" t="s">
        <v>91</v>
      </c>
      <c r="B59" s="143">
        <v>3333</v>
      </c>
      <c r="C59" s="128">
        <f>(B59/B72)*100</f>
        <v>7.935714285714286</v>
      </c>
      <c r="D59" s="143">
        <v>3333</v>
      </c>
      <c r="E59" s="128">
        <f>(D59/D72)*100</f>
        <v>7.874220374220374</v>
      </c>
      <c r="F59" s="143">
        <v>3333</v>
      </c>
      <c r="G59" s="128">
        <f>(F59/F72)*100</f>
        <v>8.149742034868083</v>
      </c>
      <c r="H59" s="143">
        <v>3333</v>
      </c>
      <c r="I59" s="128">
        <f>(H59/H72)*100</f>
        <v>8.413267366720516</v>
      </c>
      <c r="J59" s="143">
        <v>3333</v>
      </c>
      <c r="K59" s="128">
        <f>(J59/J72)*100</f>
        <v>8.832882811257752</v>
      </c>
    </row>
    <row r="60" spans="1:11" ht="15">
      <c r="A60" s="130" t="s">
        <v>92</v>
      </c>
      <c r="B60" s="143">
        <v>2354</v>
      </c>
      <c r="C60" s="128">
        <f>(B60/B72)*100</f>
        <v>5.604761904761904</v>
      </c>
      <c r="D60" s="143">
        <v>2354</v>
      </c>
      <c r="E60" s="128">
        <f>(D60/D72)*100</f>
        <v>5.5613305613305615</v>
      </c>
      <c r="F60" s="143">
        <v>2354</v>
      </c>
      <c r="G60" s="128">
        <f>(F60/F72)*100</f>
        <v>5.755923417365577</v>
      </c>
      <c r="H60" s="143">
        <v>2200</v>
      </c>
      <c r="I60" s="128">
        <f>(H60/H72)*100</f>
        <v>5.553311793214863</v>
      </c>
      <c r="J60" s="143">
        <v>2200</v>
      </c>
      <c r="K60" s="128">
        <f>(J60/J72)*100</f>
        <v>5.8302856839985155</v>
      </c>
    </row>
    <row r="61" spans="1:11" ht="15">
      <c r="A61" s="130" t="s">
        <v>93</v>
      </c>
      <c r="B61" s="143">
        <v>1800</v>
      </c>
      <c r="C61" s="128">
        <f>(B61/B72)*100</f>
        <v>4.285714285714286</v>
      </c>
      <c r="D61" s="143">
        <v>1830</v>
      </c>
      <c r="E61" s="128">
        <f>(D61/D72)*100</f>
        <v>4.323379323379323</v>
      </c>
      <c r="F61" s="143">
        <v>1713</v>
      </c>
      <c r="G61" s="128">
        <f>(F61/F72)*100</f>
        <v>4.188571288847593</v>
      </c>
      <c r="H61" s="143">
        <v>1605</v>
      </c>
      <c r="I61" s="128">
        <f>(H61/H72)*100</f>
        <v>4.05139337641357</v>
      </c>
      <c r="J61" s="143">
        <v>1518</v>
      </c>
      <c r="K61" s="128">
        <f>(J61/J72)*100</f>
        <v>4.022897121958976</v>
      </c>
    </row>
    <row r="62" spans="1:11" ht="15">
      <c r="A62" s="130" t="s">
        <v>204</v>
      </c>
      <c r="B62" s="143">
        <v>1580</v>
      </c>
      <c r="C62" s="128">
        <f>(B62/B72)*100</f>
        <v>3.7619047619047623</v>
      </c>
      <c r="D62" s="143">
        <v>1583</v>
      </c>
      <c r="E62" s="128">
        <f>(D62/D72)*100</f>
        <v>3.73984123984124</v>
      </c>
      <c r="F62" s="143">
        <v>1302</v>
      </c>
      <c r="G62" s="128">
        <f>(F62/F72)*100</f>
        <v>3.1836075995794313</v>
      </c>
      <c r="H62" s="143">
        <v>1068</v>
      </c>
      <c r="I62" s="128">
        <f>(H62/H72)*100</f>
        <v>2.6958804523424877</v>
      </c>
      <c r="J62" s="143">
        <v>959</v>
      </c>
      <c r="K62" s="128">
        <f>(J62/J72)*100</f>
        <v>2.5414745322520806</v>
      </c>
    </row>
    <row r="63" spans="1:11" ht="15">
      <c r="A63" s="130" t="s">
        <v>90</v>
      </c>
      <c r="B63" s="143">
        <v>1300</v>
      </c>
      <c r="C63" s="128">
        <f>(B63/B72)*100</f>
        <v>3.0952380952380953</v>
      </c>
      <c r="D63" s="143">
        <v>1308</v>
      </c>
      <c r="E63" s="128">
        <f>(D63/D72)*100</f>
        <v>3.0901530901530903</v>
      </c>
      <c r="F63" s="143">
        <v>1308</v>
      </c>
      <c r="G63" s="128">
        <f>(F63/F72)*100</f>
        <v>3.19827860234247</v>
      </c>
      <c r="H63" s="143">
        <v>1400</v>
      </c>
      <c r="I63" s="128">
        <f>(H63/H72)*100</f>
        <v>3.5339256865912763</v>
      </c>
      <c r="J63" s="143">
        <v>1400</v>
      </c>
      <c r="K63" s="128">
        <f>(J63/J72)*100</f>
        <v>3.7101817989081463</v>
      </c>
    </row>
    <row r="64" spans="1:11" ht="15">
      <c r="A64" s="130" t="s">
        <v>163</v>
      </c>
      <c r="B64" s="127">
        <v>460</v>
      </c>
      <c r="C64" s="128">
        <f>(B64/B72)*100</f>
        <v>1.0952380952380953</v>
      </c>
      <c r="D64" s="127">
        <v>460</v>
      </c>
      <c r="E64" s="128">
        <f>(D64/D72)*100</f>
        <v>1.0867510867510868</v>
      </c>
      <c r="F64" s="127">
        <v>460</v>
      </c>
      <c r="G64" s="128">
        <f>(F64/F72)*100</f>
        <v>1.1247768784996455</v>
      </c>
      <c r="H64" s="127">
        <v>460</v>
      </c>
      <c r="I64" s="128">
        <f>(H64/H72)*100</f>
        <v>1.161147011308562</v>
      </c>
      <c r="J64" s="127">
        <v>460</v>
      </c>
      <c r="K64" s="128">
        <f>(J64/J72)*100</f>
        <v>1.2190597339269624</v>
      </c>
    </row>
    <row r="65" spans="1:11" ht="15">
      <c r="A65" s="130" t="s">
        <v>96</v>
      </c>
      <c r="B65" s="143">
        <v>340</v>
      </c>
      <c r="C65" s="128">
        <f>(B65/B72)*100</f>
        <v>0.8095238095238094</v>
      </c>
      <c r="D65" s="143">
        <v>340</v>
      </c>
      <c r="E65" s="128">
        <f>(D65/D72)*100</f>
        <v>0.8032508032508032</v>
      </c>
      <c r="F65" s="143">
        <v>340</v>
      </c>
      <c r="G65" s="128">
        <f>(F65/F72)*100</f>
        <v>0.8313568232388683</v>
      </c>
      <c r="H65" s="143">
        <v>320</v>
      </c>
      <c r="I65" s="128">
        <f>(H65/H72)*100</f>
        <v>0.8077544426494345</v>
      </c>
      <c r="J65" s="143">
        <v>335</v>
      </c>
      <c r="K65" s="128">
        <f>(J65/J72)*100</f>
        <v>0.8877935018815922</v>
      </c>
    </row>
    <row r="66" spans="1:11" ht="15">
      <c r="A66" s="126" t="s">
        <v>101</v>
      </c>
      <c r="B66" s="143">
        <v>317</v>
      </c>
      <c r="C66" s="128">
        <f>(B66/B72)*100</f>
        <v>0.7547619047619047</v>
      </c>
      <c r="D66" s="143">
        <v>317</v>
      </c>
      <c r="E66" s="128">
        <f>(D66/D72)*100</f>
        <v>0.7489132489132488</v>
      </c>
      <c r="F66" s="143">
        <v>317</v>
      </c>
      <c r="G66" s="128">
        <f>(F66/F72)*100</f>
        <v>0.7751179793138862</v>
      </c>
      <c r="H66" s="143">
        <v>317</v>
      </c>
      <c r="I66" s="128">
        <f>(H66/H72)*100</f>
        <v>0.8001817447495961</v>
      </c>
      <c r="J66" s="143">
        <v>317</v>
      </c>
      <c r="K66" s="128">
        <f>(J66/J72)*100</f>
        <v>0.8400911644670588</v>
      </c>
    </row>
    <row r="67" spans="1:11" ht="14.25" customHeight="1">
      <c r="A67" s="130" t="s">
        <v>143</v>
      </c>
      <c r="B67" s="143">
        <v>268</v>
      </c>
      <c r="C67" s="128">
        <f>(B67/B72)*100</f>
        <v>0.6380952380952382</v>
      </c>
      <c r="D67" s="143">
        <v>268</v>
      </c>
      <c r="E67" s="128">
        <f>(D67/D72)*100</f>
        <v>0.6331506331506331</v>
      </c>
      <c r="F67" s="143">
        <v>268</v>
      </c>
      <c r="G67" s="128">
        <f>(F67/F72)*100</f>
        <v>0.6553047900824022</v>
      </c>
      <c r="H67" s="143">
        <v>194</v>
      </c>
      <c r="I67" s="128">
        <f>(H67/H72)*100</f>
        <v>0.48970113085621975</v>
      </c>
      <c r="J67" s="143">
        <v>192</v>
      </c>
      <c r="K67" s="128">
        <f>(J67/J72)*100</f>
        <v>0.5088249324216887</v>
      </c>
    </row>
    <row r="68" spans="1:11" ht="14.25" customHeight="1">
      <c r="A68" s="126" t="s">
        <v>142</v>
      </c>
      <c r="B68" s="143">
        <v>275</v>
      </c>
      <c r="C68" s="128">
        <f>(B68/B72)*100</f>
        <v>0.6547619047619048</v>
      </c>
      <c r="D68" s="143">
        <v>275</v>
      </c>
      <c r="E68" s="128">
        <f>(D68/D72)*100</f>
        <v>0.6496881496881497</v>
      </c>
      <c r="F68" s="143">
        <v>275</v>
      </c>
      <c r="G68" s="128">
        <f>(F68/F72)*100</f>
        <v>0.6724209599726141</v>
      </c>
      <c r="H68" s="143">
        <v>230</v>
      </c>
      <c r="I68" s="128">
        <f>(H68/H72)*100</f>
        <v>0.580573505654281</v>
      </c>
      <c r="J68" s="143">
        <v>232</v>
      </c>
      <c r="K68" s="128">
        <f>(J68/J72)*100</f>
        <v>0.6148301266762072</v>
      </c>
    </row>
    <row r="69" spans="1:11" ht="14.25" customHeight="1">
      <c r="A69" s="126" t="s">
        <v>103</v>
      </c>
      <c r="B69" s="143">
        <v>250</v>
      </c>
      <c r="C69" s="128">
        <f>(B69/B72)*100</f>
        <v>0.5952380952380952</v>
      </c>
      <c r="D69" s="143">
        <v>250</v>
      </c>
      <c r="E69" s="128">
        <f>(D69/D72)*100</f>
        <v>0.5906255906255906</v>
      </c>
      <c r="F69" s="143">
        <v>250</v>
      </c>
      <c r="G69" s="128">
        <f>(F69/F72)*100</f>
        <v>0.6112917817932856</v>
      </c>
      <c r="H69" s="143">
        <v>250</v>
      </c>
      <c r="I69" s="128">
        <f>(H69/H72)*100</f>
        <v>0.6310581583198707</v>
      </c>
      <c r="J69" s="143">
        <v>250</v>
      </c>
      <c r="K69" s="128">
        <f>(J69/J72)*100</f>
        <v>0.6625324640907404</v>
      </c>
    </row>
    <row r="70" spans="1:11" ht="15" customHeight="1" hidden="1">
      <c r="A70" s="130"/>
      <c r="B70" s="143">
        <f>SUM(B57:B69)</f>
        <v>35990</v>
      </c>
      <c r="C70" s="128"/>
      <c r="D70" s="143">
        <f>SUM(D57:D69)</f>
        <v>35421</v>
      </c>
      <c r="E70" s="128"/>
      <c r="F70" s="143">
        <f>SUM(F57:F69)</f>
        <v>34304.83</v>
      </c>
      <c r="G70" s="128"/>
      <c r="H70" s="143">
        <f>SUM(H57:H69)</f>
        <v>32855.9</v>
      </c>
      <c r="I70" s="128"/>
      <c r="J70" s="143">
        <f>SUM(J57:J69)</f>
        <v>31789</v>
      </c>
      <c r="K70" s="128"/>
    </row>
    <row r="71" spans="1:11" ht="15">
      <c r="A71" s="134" t="s">
        <v>94</v>
      </c>
      <c r="B71" s="132">
        <f>B72-B70</f>
        <v>6010</v>
      </c>
      <c r="C71" s="131">
        <f>(B71/B72)*100</f>
        <v>14.30952380952381</v>
      </c>
      <c r="D71" s="132">
        <f>D72-D70</f>
        <v>6907</v>
      </c>
      <c r="E71" s="131">
        <f>(D71/D72)*100</f>
        <v>16.317803817803817</v>
      </c>
      <c r="F71" s="132">
        <f>F72-F70</f>
        <v>6592.169999999998</v>
      </c>
      <c r="G71" s="131">
        <f>(F71/F72)*100</f>
        <v>16.11895738073697</v>
      </c>
      <c r="H71" s="132">
        <f>H72-H70</f>
        <v>6760.0999999999985</v>
      </c>
      <c r="I71" s="131">
        <f>(H71/H72)*100</f>
        <v>17.06406502423263</v>
      </c>
      <c r="J71" s="132">
        <f>J72-J70</f>
        <v>5945</v>
      </c>
      <c r="K71" s="131">
        <f>(J71/J72)*100</f>
        <v>15.755021996077808</v>
      </c>
    </row>
    <row r="72" spans="1:11" ht="15">
      <c r="A72" s="706" t="s">
        <v>2</v>
      </c>
      <c r="B72" s="701">
        <v>42000</v>
      </c>
      <c r="C72" s="702">
        <f>SUM(C57:C71)</f>
        <v>100.00000000000001</v>
      </c>
      <c r="D72" s="701">
        <v>42328</v>
      </c>
      <c r="E72" s="702">
        <f>SUM(E57:E71)</f>
        <v>100.00000000000001</v>
      </c>
      <c r="F72" s="701">
        <v>40897</v>
      </c>
      <c r="G72" s="702">
        <f>SUM(G57:G71)</f>
        <v>100</v>
      </c>
      <c r="H72" s="701">
        <v>39616</v>
      </c>
      <c r="I72" s="702">
        <f>SUM(I57:I71)</f>
        <v>100.00000000000001</v>
      </c>
      <c r="J72" s="701">
        <v>37734</v>
      </c>
      <c r="K72" s="702">
        <f>SUM(K57:K71)</f>
        <v>100</v>
      </c>
    </row>
    <row r="73" spans="1:11" ht="12" customHeight="1">
      <c r="A73" s="706"/>
      <c r="B73" s="701"/>
      <c r="C73" s="702"/>
      <c r="D73" s="701"/>
      <c r="E73" s="702"/>
      <c r="F73" s="701"/>
      <c r="G73" s="702"/>
      <c r="H73" s="701"/>
      <c r="I73" s="702"/>
      <c r="J73" s="701"/>
      <c r="K73" s="702"/>
    </row>
    <row r="74" spans="1:5" ht="15.75" customHeight="1">
      <c r="A74" s="268" t="s">
        <v>148</v>
      </c>
      <c r="B74" s="121"/>
      <c r="C74" s="121"/>
      <c r="D74" s="36"/>
      <c r="E74" s="36"/>
    </row>
    <row r="75" spans="1:11" ht="12.75" customHeight="1">
      <c r="A75" s="231" t="s">
        <v>274</v>
      </c>
      <c r="B75"/>
      <c r="C75"/>
      <c r="D75" s="3"/>
      <c r="E75" s="3"/>
      <c r="F75" s="113"/>
      <c r="G75" s="113"/>
      <c r="H75" s="113"/>
      <c r="I75" s="113"/>
      <c r="J75" s="113"/>
      <c r="K75" s="113"/>
    </row>
    <row r="76" spans="1:11" ht="15">
      <c r="A76"/>
      <c r="B76"/>
      <c r="C76"/>
      <c r="D76" s="47"/>
      <c r="E76" s="113"/>
      <c r="F76" s="113"/>
      <c r="G76" s="113"/>
      <c r="H76" s="113"/>
      <c r="I76" s="113"/>
      <c r="J76" s="113"/>
      <c r="K76" s="113"/>
    </row>
    <row r="77" spans="1:4" ht="15">
      <c r="A77"/>
      <c r="B77"/>
      <c r="C77"/>
      <c r="D77" s="113"/>
    </row>
  </sheetData>
  <mergeCells count="58">
    <mergeCell ref="H32:I32"/>
    <mergeCell ref="A30:K31"/>
    <mergeCell ref="A32:A33"/>
    <mergeCell ref="D32:E32"/>
    <mergeCell ref="F32:G32"/>
    <mergeCell ref="J32:K32"/>
    <mergeCell ref="A1:K1"/>
    <mergeCell ref="A2:K2"/>
    <mergeCell ref="A5:K5"/>
    <mergeCell ref="A7:K8"/>
    <mergeCell ref="A3:K3"/>
    <mergeCell ref="A9:A10"/>
    <mergeCell ref="J9:K9"/>
    <mergeCell ref="F9:G9"/>
    <mergeCell ref="G26:G27"/>
    <mergeCell ref="K26:K27"/>
    <mergeCell ref="I26:I27"/>
    <mergeCell ref="A26:A27"/>
    <mergeCell ref="D9:E9"/>
    <mergeCell ref="E26:E27"/>
    <mergeCell ref="D26:D27"/>
    <mergeCell ref="J26:J27"/>
    <mergeCell ref="F26:F27"/>
    <mergeCell ref="H26:H27"/>
    <mergeCell ref="H9:I9"/>
    <mergeCell ref="A49:A50"/>
    <mergeCell ref="H49:H50"/>
    <mergeCell ref="I49:I50"/>
    <mergeCell ref="F49:F50"/>
    <mergeCell ref="G49:G50"/>
    <mergeCell ref="E49:E50"/>
    <mergeCell ref="H72:H73"/>
    <mergeCell ref="K49:K50"/>
    <mergeCell ref="J55:K55"/>
    <mergeCell ref="K72:K73"/>
    <mergeCell ref="I72:I73"/>
    <mergeCell ref="J72:J73"/>
    <mergeCell ref="H55:I55"/>
    <mergeCell ref="J49:J50"/>
    <mergeCell ref="D55:E55"/>
    <mergeCell ref="E72:E73"/>
    <mergeCell ref="D49:D50"/>
    <mergeCell ref="D72:D73"/>
    <mergeCell ref="A53:K54"/>
    <mergeCell ref="A55:A56"/>
    <mergeCell ref="F55:G55"/>
    <mergeCell ref="A72:A73"/>
    <mergeCell ref="F72:F73"/>
    <mergeCell ref="G72:G73"/>
    <mergeCell ref="B9:C9"/>
    <mergeCell ref="B32:C32"/>
    <mergeCell ref="B55:C55"/>
    <mergeCell ref="B72:B73"/>
    <mergeCell ref="C72:C73"/>
    <mergeCell ref="B49:B50"/>
    <mergeCell ref="C49:C50"/>
    <mergeCell ref="B26:B27"/>
    <mergeCell ref="C26:C27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10 E72:E73 B24:B25 C33 C26:C27 D73 C24 B10 D9:K9 C9 D32:K33 B33" numberStoredAsText="1"/>
    <ignoredError sqref="C48 C71 D25:J25 C25 D48:K48 E56:K71 D56 D58:D60 D62:D71" formula="1"/>
    <ignoredError sqref="D55:K55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SheetLayoutView="75" workbookViewId="0" topLeftCell="A37">
      <selection activeCell="A6" sqref="A6"/>
    </sheetView>
  </sheetViews>
  <sheetFormatPr defaultColWidth="9.140625" defaultRowHeight="12.75"/>
  <cols>
    <col min="1" max="1" width="115.28125" style="21" customWidth="1"/>
    <col min="2" max="2" width="2.421875" style="21" hidden="1" customWidth="1"/>
    <col min="3" max="16384" width="9.140625" style="21" customWidth="1"/>
  </cols>
  <sheetData>
    <row r="1" spans="1:2" ht="19.5" customHeight="1">
      <c r="A1" s="228" t="s">
        <v>77</v>
      </c>
      <c r="B1" s="229"/>
    </row>
    <row r="2" spans="1:2" ht="19.5" customHeight="1">
      <c r="A2" s="569" t="s">
        <v>133</v>
      </c>
      <c r="B2" s="569"/>
    </row>
    <row r="3" spans="1:2" ht="19.5" customHeight="1">
      <c r="A3" s="228" t="s">
        <v>137</v>
      </c>
      <c r="B3" s="229"/>
    </row>
    <row r="4" spans="1:2" ht="19.5" customHeight="1">
      <c r="A4" s="335"/>
      <c r="B4" s="22"/>
    </row>
    <row r="5" spans="1:2" ht="19.5" customHeight="1">
      <c r="A5" s="335"/>
      <c r="B5" s="22"/>
    </row>
    <row r="6" spans="1:2" s="25" customFormat="1" ht="19.5" customHeight="1">
      <c r="A6" s="23" t="s">
        <v>341</v>
      </c>
      <c r="B6" s="236"/>
    </row>
    <row r="7" spans="1:2" s="25" customFormat="1" ht="19.5" customHeight="1">
      <c r="A7" s="23" t="s">
        <v>250</v>
      </c>
      <c r="B7" s="236"/>
    </row>
    <row r="8" spans="1:2" s="25" customFormat="1" ht="19.5" customHeight="1">
      <c r="A8" s="23" t="s">
        <v>263</v>
      </c>
      <c r="B8" s="237"/>
    </row>
    <row r="9" spans="1:2" s="25" customFormat="1" ht="19.5" customHeight="1">
      <c r="A9" s="23" t="s">
        <v>252</v>
      </c>
      <c r="B9" s="237"/>
    </row>
    <row r="10" spans="1:2" s="25" customFormat="1" ht="19.5" customHeight="1">
      <c r="A10" s="23"/>
      <c r="B10" s="236"/>
    </row>
    <row r="11" spans="1:2" s="25" customFormat="1" ht="19.5" customHeight="1">
      <c r="A11" s="23"/>
      <c r="B11" s="236"/>
    </row>
    <row r="12" spans="1:2" s="25" customFormat="1" ht="19.5" customHeight="1">
      <c r="A12" s="23"/>
      <c r="B12" s="236"/>
    </row>
    <row r="13" spans="1:2" s="25" customFormat="1" ht="19.5" customHeight="1">
      <c r="A13" s="23"/>
      <c r="B13" s="237"/>
    </row>
    <row r="14" spans="1:2" s="25" customFormat="1" ht="19.5" customHeight="1">
      <c r="A14" s="23"/>
      <c r="B14" s="237"/>
    </row>
    <row r="15" spans="1:2" s="25" customFormat="1" ht="19.5" customHeight="1">
      <c r="A15" s="23"/>
      <c r="B15" s="237"/>
    </row>
    <row r="16" spans="1:2" s="25" customFormat="1" ht="19.5" customHeight="1">
      <c r="A16" s="23"/>
      <c r="B16" s="236"/>
    </row>
    <row r="17" spans="1:2" s="25" customFormat="1" ht="19.5" customHeight="1">
      <c r="A17" s="570" t="s">
        <v>76</v>
      </c>
      <c r="B17" s="238"/>
    </row>
    <row r="18" spans="1:2" s="25" customFormat="1" ht="19.5" customHeight="1">
      <c r="A18" s="570"/>
      <c r="B18" s="238"/>
    </row>
    <row r="19" spans="1:2" s="25" customFormat="1" ht="19.5" customHeight="1">
      <c r="A19" s="26" t="s">
        <v>144</v>
      </c>
      <c r="B19" s="239"/>
    </row>
    <row r="20" spans="1:2" s="25" customFormat="1" ht="19.5" customHeight="1">
      <c r="A20" s="26"/>
      <c r="B20" s="239"/>
    </row>
    <row r="21" spans="1:2" s="25" customFormat="1" ht="19.5" customHeight="1">
      <c r="A21" s="23"/>
      <c r="B21" s="239"/>
    </row>
    <row r="22" spans="1:2" s="25" customFormat="1" ht="19.5" customHeight="1">
      <c r="A22" s="26" t="s">
        <v>78</v>
      </c>
      <c r="B22" s="239"/>
    </row>
    <row r="23" spans="1:2" s="25" customFormat="1" ht="19.5" customHeight="1">
      <c r="A23" s="23"/>
      <c r="B23" s="239"/>
    </row>
    <row r="24" spans="1:2" s="25" customFormat="1" ht="19.5" customHeight="1">
      <c r="A24" s="235" t="s">
        <v>218</v>
      </c>
      <c r="B24" s="239"/>
    </row>
    <row r="25" spans="1:2" s="25" customFormat="1" ht="19.5" customHeight="1">
      <c r="A25" s="235"/>
      <c r="B25" s="239"/>
    </row>
    <row r="26" spans="1:2" s="25" customFormat="1" ht="19.5" customHeight="1">
      <c r="A26" s="235" t="s">
        <v>240</v>
      </c>
      <c r="B26" s="239"/>
    </row>
    <row r="27" spans="1:2" s="25" customFormat="1" ht="19.5" customHeight="1">
      <c r="A27" s="235" t="s">
        <v>217</v>
      </c>
      <c r="B27" s="239"/>
    </row>
    <row r="28" spans="1:2" s="25" customFormat="1" ht="19.5" customHeight="1">
      <c r="A28" s="235" t="s">
        <v>219</v>
      </c>
      <c r="B28" s="239"/>
    </row>
    <row r="29" spans="1:2" s="25" customFormat="1" ht="19.5" customHeight="1">
      <c r="A29" s="23" t="s">
        <v>164</v>
      </c>
      <c r="B29" s="239"/>
    </row>
    <row r="30" spans="1:2" s="25" customFormat="1" ht="19.5" customHeight="1">
      <c r="A30" s="23" t="s">
        <v>216</v>
      </c>
      <c r="B30" s="239"/>
    </row>
    <row r="31" spans="1:2" s="25" customFormat="1" ht="19.5" customHeight="1">
      <c r="A31" s="23" t="s">
        <v>165</v>
      </c>
      <c r="B31" s="239"/>
    </row>
    <row r="32" spans="1:2" s="25" customFormat="1" ht="19.5" customHeight="1">
      <c r="A32" s="23" t="s">
        <v>79</v>
      </c>
      <c r="B32" s="239"/>
    </row>
    <row r="33" spans="1:2" s="25" customFormat="1" ht="19.5" customHeight="1">
      <c r="A33" s="23"/>
      <c r="B33" s="239"/>
    </row>
    <row r="34" spans="1:2" s="25" customFormat="1" ht="19.5" customHeight="1">
      <c r="A34" s="23"/>
      <c r="B34" s="239"/>
    </row>
    <row r="35" spans="1:2" s="25" customFormat="1" ht="19.5" customHeight="1">
      <c r="A35" s="23"/>
      <c r="B35" s="239"/>
    </row>
    <row r="36" spans="1:2" s="25" customFormat="1" ht="19.5" customHeight="1">
      <c r="A36" s="240" t="s">
        <v>203</v>
      </c>
      <c r="B36" s="239"/>
    </row>
    <row r="37" spans="1:2" s="25" customFormat="1" ht="19.5" customHeight="1">
      <c r="A37" s="240" t="s">
        <v>145</v>
      </c>
      <c r="B37" s="239"/>
    </row>
    <row r="38" spans="1:2" s="25" customFormat="1" ht="19.5" customHeight="1">
      <c r="A38" s="240" t="s">
        <v>172</v>
      </c>
      <c r="B38" s="239"/>
    </row>
    <row r="39" spans="1:2" s="25" customFormat="1" ht="19.5" customHeight="1">
      <c r="A39" s="240" t="s">
        <v>332</v>
      </c>
      <c r="B39" s="239"/>
    </row>
    <row r="40" spans="1:2" s="25" customFormat="1" ht="19.5" customHeight="1">
      <c r="A40" s="240" t="s">
        <v>171</v>
      </c>
      <c r="B40" s="239"/>
    </row>
    <row r="41" spans="1:2" s="25" customFormat="1" ht="19.5" customHeight="1">
      <c r="A41" s="240" t="s">
        <v>244</v>
      </c>
      <c r="B41" s="239"/>
    </row>
    <row r="42" spans="1:2" s="25" customFormat="1" ht="19.5" customHeight="1">
      <c r="A42" s="240"/>
      <c r="B42" s="239"/>
    </row>
    <row r="43" spans="1:2" s="25" customFormat="1" ht="19.5" customHeight="1">
      <c r="A43" s="240"/>
      <c r="B43" s="239"/>
    </row>
    <row r="44" spans="1:2" s="25" customFormat="1" ht="19.5" customHeight="1">
      <c r="A44" s="240"/>
      <c r="B44" s="239"/>
    </row>
    <row r="45" spans="1:2" s="25" customFormat="1" ht="19.5" customHeight="1">
      <c r="A45" s="240"/>
      <c r="B45" s="239"/>
    </row>
    <row r="46" spans="1:2" s="25" customFormat="1" ht="19.5" customHeight="1">
      <c r="A46" s="240"/>
      <c r="B46" s="239"/>
    </row>
    <row r="47" ht="19.5" customHeight="1"/>
    <row r="48" spans="1:2" s="25" customFormat="1" ht="19.5" customHeight="1">
      <c r="A48" s="30" t="s">
        <v>80</v>
      </c>
      <c r="B48" s="28"/>
    </row>
    <row r="49" spans="1:2" s="25" customFormat="1" ht="19.5" customHeight="1">
      <c r="A49" s="568"/>
      <c r="B49" s="568"/>
    </row>
    <row r="50" spans="1:2" s="25" customFormat="1" ht="16.5" customHeight="1">
      <c r="A50" s="335"/>
      <c r="B50" s="334"/>
    </row>
    <row r="51" spans="1:2" s="25" customFormat="1" ht="19.5" customHeight="1">
      <c r="A51" s="29" t="s">
        <v>275</v>
      </c>
      <c r="B51" s="24"/>
    </row>
    <row r="52" spans="1:2" s="25" customFormat="1" ht="19.5" customHeight="1">
      <c r="A52" s="29" t="s">
        <v>272</v>
      </c>
      <c r="B52" s="24"/>
    </row>
    <row r="53" spans="1:2" s="25" customFormat="1" ht="19.5" customHeight="1">
      <c r="A53" s="249" t="s">
        <v>258</v>
      </c>
      <c r="B53" s="24"/>
    </row>
    <row r="54" spans="1:2" ht="19.5" customHeight="1">
      <c r="A54" s="29" t="s">
        <v>151</v>
      </c>
      <c r="B54" s="27"/>
    </row>
    <row r="55" spans="1:2" ht="19.5" customHeight="1">
      <c r="A55" s="29" t="s">
        <v>84</v>
      </c>
      <c r="B55" s="27"/>
    </row>
    <row r="56" spans="1:2" ht="19.5" customHeight="1">
      <c r="A56" s="29" t="s">
        <v>166</v>
      </c>
      <c r="B56" s="27"/>
    </row>
    <row r="57" spans="1:2" ht="19.5" customHeight="1">
      <c r="A57" s="29" t="s">
        <v>242</v>
      </c>
      <c r="B57" s="27"/>
    </row>
    <row r="58" spans="1:2" ht="19.5" customHeight="1">
      <c r="A58" s="29" t="s">
        <v>243</v>
      </c>
      <c r="B58" s="27"/>
    </row>
    <row r="59" spans="1:2" ht="19.5" customHeight="1">
      <c r="A59" s="29" t="s">
        <v>259</v>
      </c>
      <c r="B59" s="27"/>
    </row>
    <row r="60" spans="1:2" ht="19.5" customHeight="1">
      <c r="A60" s="29" t="s">
        <v>277</v>
      </c>
      <c r="B60" s="27"/>
    </row>
    <row r="61" spans="1:2" ht="19.5" customHeight="1">
      <c r="A61" s="29" t="s">
        <v>276</v>
      </c>
      <c r="B61" s="27"/>
    </row>
    <row r="62" spans="1:2" ht="19.5" customHeight="1">
      <c r="A62" s="31" t="s">
        <v>249</v>
      </c>
      <c r="B62" s="27"/>
    </row>
    <row r="63" spans="1:2" ht="15">
      <c r="A63" s="336"/>
      <c r="B63" s="27"/>
    </row>
    <row r="64" spans="1:2" ht="15">
      <c r="A64" s="336"/>
      <c r="B64" s="27"/>
    </row>
  </sheetData>
  <mergeCells count="3">
    <mergeCell ref="A49:B49"/>
    <mergeCell ref="A2:B2"/>
    <mergeCell ref="A17:A18"/>
  </mergeCell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workbookViewId="0" topLeftCell="A9">
      <selection activeCell="R10" sqref="R10:R11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18" width="11.28125" style="0" customWidth="1"/>
  </cols>
  <sheetData>
    <row r="1" spans="1:7" ht="18.75" customHeight="1">
      <c r="A1" s="297" t="s">
        <v>77</v>
      </c>
      <c r="B1" s="145"/>
      <c r="C1" s="145"/>
      <c r="D1" s="145"/>
      <c r="E1" s="145"/>
      <c r="F1" s="145"/>
      <c r="G1" s="145"/>
    </row>
    <row r="2" spans="1:7" ht="18.75" customHeight="1">
      <c r="A2" s="297" t="s">
        <v>132</v>
      </c>
      <c r="B2" s="145"/>
      <c r="C2" s="145"/>
      <c r="D2" s="145"/>
      <c r="E2" s="145"/>
      <c r="F2" s="145"/>
      <c r="G2" s="145"/>
    </row>
    <row r="3" spans="1:7" ht="18.75" customHeight="1">
      <c r="A3" s="297" t="s">
        <v>149</v>
      </c>
      <c r="B3" s="145"/>
      <c r="C3" s="145"/>
      <c r="D3" s="145"/>
      <c r="E3" s="145"/>
      <c r="F3" s="145"/>
      <c r="G3" s="145"/>
    </row>
    <row r="4" spans="1:7" ht="15" customHeight="1">
      <c r="A4" s="145"/>
      <c r="B4" s="145"/>
      <c r="C4" s="145"/>
      <c r="D4" s="145"/>
      <c r="E4" s="145"/>
      <c r="F4" s="145"/>
      <c r="G4" s="145"/>
    </row>
    <row r="5" ht="14.25" customHeight="1"/>
    <row r="6" spans="1:18" ht="18.75" customHeight="1">
      <c r="A6" s="559" t="s">
        <v>153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</row>
    <row r="7" spans="1:18" ht="17.2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 ht="17.25" customHeight="1">
      <c r="A8" s="589" t="s">
        <v>292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</row>
    <row r="9" spans="1:18" ht="1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ht="17.25" customHeight="1">
      <c r="A10" s="575" t="s">
        <v>206</v>
      </c>
      <c r="B10" s="575">
        <v>1997</v>
      </c>
      <c r="C10" s="575">
        <v>1998</v>
      </c>
      <c r="D10" s="575">
        <v>1999</v>
      </c>
      <c r="E10" s="575">
        <v>2000</v>
      </c>
      <c r="F10" s="575">
        <v>2001</v>
      </c>
      <c r="G10" s="575">
        <v>2002</v>
      </c>
      <c r="H10" s="575">
        <v>2003</v>
      </c>
      <c r="I10" s="575">
        <v>2004</v>
      </c>
      <c r="J10" s="575">
        <v>2005</v>
      </c>
      <c r="K10" s="575">
        <v>2006</v>
      </c>
      <c r="L10" s="575">
        <v>2007</v>
      </c>
      <c r="M10" s="575">
        <v>2008</v>
      </c>
      <c r="N10" s="575">
        <v>2009</v>
      </c>
      <c r="O10" s="575">
        <v>2010</v>
      </c>
      <c r="P10" s="575">
        <v>2011</v>
      </c>
      <c r="Q10" s="575">
        <v>2012</v>
      </c>
      <c r="R10" s="575">
        <v>2013</v>
      </c>
    </row>
    <row r="11" spans="1:18" ht="16.5" customHeight="1">
      <c r="A11" s="560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</row>
    <row r="12" spans="1:18" ht="21.75" customHeight="1">
      <c r="A12" s="208" t="s">
        <v>209</v>
      </c>
      <c r="B12" s="226">
        <v>18.86</v>
      </c>
      <c r="C12" s="226">
        <v>33.95</v>
      </c>
      <c r="D12" s="226">
        <v>27.17</v>
      </c>
      <c r="E12" s="226">
        <v>31.1</v>
      </c>
      <c r="F12" s="226">
        <v>31.3</v>
      </c>
      <c r="G12" s="226">
        <v>48.48</v>
      </c>
      <c r="H12" s="226">
        <v>28.82</v>
      </c>
      <c r="I12" s="226">
        <v>39.272</v>
      </c>
      <c r="J12" s="227">
        <v>32.944</v>
      </c>
      <c r="K12" s="226">
        <v>42.512</v>
      </c>
      <c r="L12" s="226">
        <v>36.07</v>
      </c>
      <c r="M12" s="226">
        <v>45.992</v>
      </c>
      <c r="N12" s="226">
        <v>39.47</v>
      </c>
      <c r="O12" s="226">
        <v>48.095</v>
      </c>
      <c r="P12" s="226">
        <v>43.484</v>
      </c>
      <c r="Q12" s="226">
        <v>50.826</v>
      </c>
      <c r="R12" s="226">
        <v>48.569</v>
      </c>
    </row>
    <row r="13" spans="1:18" ht="19.5" customHeight="1">
      <c r="A13" s="188" t="s">
        <v>180</v>
      </c>
      <c r="B13" s="212">
        <v>2.36</v>
      </c>
      <c r="C13" s="212">
        <v>2.36</v>
      </c>
      <c r="D13" s="212">
        <v>1.87</v>
      </c>
      <c r="E13" s="212">
        <v>1.98</v>
      </c>
      <c r="F13" s="212">
        <v>2.179</v>
      </c>
      <c r="G13" s="212">
        <v>2.31</v>
      </c>
      <c r="H13" s="212">
        <v>2.2</v>
      </c>
      <c r="I13" s="212">
        <v>2.21</v>
      </c>
      <c r="J13" s="213">
        <v>2.217</v>
      </c>
      <c r="K13" s="212">
        <v>2.152</v>
      </c>
      <c r="L13" s="212">
        <v>2.176</v>
      </c>
      <c r="M13" s="212">
        <v>2.169</v>
      </c>
      <c r="N13" s="212">
        <v>2.092</v>
      </c>
      <c r="O13" s="212">
        <v>2.076</v>
      </c>
      <c r="P13" s="212">
        <v>2.056</v>
      </c>
      <c r="Q13" s="212">
        <v>2.049</v>
      </c>
      <c r="R13" s="212">
        <v>2.066</v>
      </c>
    </row>
    <row r="14" spans="1:18" ht="19.5" customHeight="1">
      <c r="A14" s="188" t="s">
        <v>157</v>
      </c>
      <c r="B14" s="214">
        <v>7.99</v>
      </c>
      <c r="C14" s="214">
        <v>14.39</v>
      </c>
      <c r="D14" s="214">
        <v>14.53</v>
      </c>
      <c r="E14" s="214">
        <v>15.7</v>
      </c>
      <c r="F14" s="214">
        <v>14.36</v>
      </c>
      <c r="G14" s="214">
        <v>20.98</v>
      </c>
      <c r="H14" s="214">
        <v>13.09</v>
      </c>
      <c r="I14" s="214">
        <v>17.75</v>
      </c>
      <c r="J14" s="215">
        <v>14.86</v>
      </c>
      <c r="K14" s="214">
        <v>19.75</v>
      </c>
      <c r="L14" s="214">
        <v>16.57</v>
      </c>
      <c r="M14" s="189">
        <v>21.2</v>
      </c>
      <c r="N14" s="214">
        <v>18.86</v>
      </c>
      <c r="O14" s="214">
        <v>23.16</v>
      </c>
      <c r="P14" s="214">
        <v>21.15</v>
      </c>
      <c r="Q14" s="214">
        <v>24.8</v>
      </c>
      <c r="R14" s="214">
        <v>23.5</v>
      </c>
    </row>
    <row r="15" spans="1:18" ht="16.5" customHeight="1">
      <c r="A15" s="19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pans="1:18" ht="21.75" customHeight="1">
      <c r="A16" s="194" t="s">
        <v>233</v>
      </c>
      <c r="B16" s="333"/>
      <c r="C16" s="241"/>
      <c r="D16" s="241"/>
      <c r="E16" s="241"/>
      <c r="F16" s="241"/>
      <c r="G16" s="241"/>
      <c r="H16" s="241"/>
      <c r="I16" s="241"/>
      <c r="J16" s="242"/>
      <c r="K16" s="241"/>
      <c r="L16" s="241"/>
      <c r="M16" s="241"/>
      <c r="N16" s="241"/>
      <c r="O16" s="241"/>
      <c r="P16" s="241"/>
      <c r="Q16" s="241"/>
      <c r="R16" s="241"/>
    </row>
    <row r="17" spans="1:18" ht="19.5" customHeight="1">
      <c r="A17" s="196" t="s">
        <v>154</v>
      </c>
      <c r="B17" s="216">
        <v>16.742</v>
      </c>
      <c r="C17" s="216">
        <v>18.234</v>
      </c>
      <c r="D17" s="216">
        <v>23.445</v>
      </c>
      <c r="E17" s="216">
        <v>18.455</v>
      </c>
      <c r="F17" s="216">
        <v>23.727</v>
      </c>
      <c r="G17" s="216">
        <v>28.726</v>
      </c>
      <c r="H17" s="216">
        <v>25.969</v>
      </c>
      <c r="I17" s="216">
        <v>27.047</v>
      </c>
      <c r="J17" s="217">
        <v>26.431</v>
      </c>
      <c r="K17" s="216">
        <v>27.977</v>
      </c>
      <c r="L17" s="216">
        <v>28.398</v>
      </c>
      <c r="M17" s="216">
        <v>29.727</v>
      </c>
      <c r="N17" s="216">
        <v>30.481</v>
      </c>
      <c r="O17" s="216">
        <v>33.493</v>
      </c>
      <c r="P17" s="216">
        <v>33.61</v>
      </c>
      <c r="Q17" s="216">
        <v>28.735</v>
      </c>
      <c r="R17" s="216">
        <v>7.437</v>
      </c>
    </row>
    <row r="18" spans="1:18" ht="19.5" customHeight="1">
      <c r="A18" s="197" t="s">
        <v>158</v>
      </c>
      <c r="B18" s="218">
        <v>3.097</v>
      </c>
      <c r="C18" s="218">
        <v>2.58</v>
      </c>
      <c r="D18" s="218">
        <v>2.463</v>
      </c>
      <c r="E18" s="218">
        <v>1.784</v>
      </c>
      <c r="F18" s="218">
        <v>1.417</v>
      </c>
      <c r="G18" s="218">
        <v>1.384</v>
      </c>
      <c r="H18" s="218">
        <v>1.546</v>
      </c>
      <c r="I18" s="218">
        <v>2.057</v>
      </c>
      <c r="J18" s="219">
        <v>2.928</v>
      </c>
      <c r="K18" s="218">
        <v>3.363</v>
      </c>
      <c r="L18" s="218">
        <v>3.891</v>
      </c>
      <c r="M18" s="218">
        <v>4.762</v>
      </c>
      <c r="N18" s="218">
        <v>4.279</v>
      </c>
      <c r="O18" s="218">
        <v>5.764</v>
      </c>
      <c r="P18" s="218">
        <v>8.733</v>
      </c>
      <c r="Q18" s="218">
        <v>6.462</v>
      </c>
      <c r="R18" s="218">
        <v>1.429</v>
      </c>
    </row>
    <row r="19" spans="1:18" ht="19.5" customHeight="1">
      <c r="A19" s="188" t="s">
        <v>155</v>
      </c>
      <c r="B19" s="189">
        <v>185.02</v>
      </c>
      <c r="C19" s="189">
        <v>141.53</v>
      </c>
      <c r="D19" s="189">
        <v>105.08</v>
      </c>
      <c r="E19" s="189">
        <v>96.67</v>
      </c>
      <c r="F19" s="189">
        <v>59.72</v>
      </c>
      <c r="G19" s="189">
        <v>48.2</v>
      </c>
      <c r="H19" s="189">
        <v>59.55</v>
      </c>
      <c r="I19" s="230">
        <v>76.08</v>
      </c>
      <c r="J19" s="332">
        <v>110.8</v>
      </c>
      <c r="K19" s="230">
        <v>120.23</v>
      </c>
      <c r="L19" s="230">
        <v>137.03</v>
      </c>
      <c r="M19" s="230">
        <v>160.2</v>
      </c>
      <c r="N19" s="230">
        <v>140.38</v>
      </c>
      <c r="O19" s="230">
        <v>172.11</v>
      </c>
      <c r="P19" s="230">
        <v>259.83</v>
      </c>
      <c r="Q19" s="230">
        <v>224.9</v>
      </c>
      <c r="R19" s="230">
        <v>192.16</v>
      </c>
    </row>
    <row r="20" spans="1:18" ht="17.25" customHeight="1">
      <c r="A20" s="199"/>
      <c r="B20" s="200"/>
      <c r="C20" s="200"/>
      <c r="D20" s="200"/>
      <c r="E20" s="200"/>
      <c r="F20" s="200"/>
      <c r="G20" s="200"/>
      <c r="H20" s="200"/>
      <c r="I20" s="200"/>
      <c r="J20" s="201"/>
      <c r="K20" s="200"/>
      <c r="L20" s="200"/>
      <c r="M20" s="200"/>
      <c r="N20" s="200"/>
      <c r="O20" s="200"/>
      <c r="P20" s="200"/>
      <c r="Q20" s="200"/>
      <c r="R20" s="200"/>
    </row>
    <row r="21" spans="1:18" ht="21.75" customHeight="1">
      <c r="A21" s="202" t="s">
        <v>214</v>
      </c>
      <c r="B21" s="220">
        <v>11.5</v>
      </c>
      <c r="C21" s="220">
        <v>12.2</v>
      </c>
      <c r="D21" s="220">
        <v>12.7</v>
      </c>
      <c r="E21" s="220">
        <v>13.2</v>
      </c>
      <c r="F21" s="220">
        <v>13.64</v>
      </c>
      <c r="G21" s="220">
        <v>14</v>
      </c>
      <c r="H21" s="220">
        <v>13.7</v>
      </c>
      <c r="I21" s="220">
        <v>14.94</v>
      </c>
      <c r="J21" s="221">
        <v>15.54</v>
      </c>
      <c r="K21" s="220">
        <v>16.33</v>
      </c>
      <c r="L21" s="220">
        <v>17.12</v>
      </c>
      <c r="M21" s="220">
        <v>17.66</v>
      </c>
      <c r="N21" s="296">
        <v>18.389</v>
      </c>
      <c r="O21" s="296">
        <v>19.13</v>
      </c>
      <c r="P21" s="296">
        <v>19.72</v>
      </c>
      <c r="Q21" s="296">
        <v>20.33</v>
      </c>
      <c r="R21" s="296">
        <v>21</v>
      </c>
    </row>
    <row r="22" spans="1:18" ht="19.5" customHeight="1">
      <c r="A22" s="188" t="s">
        <v>213</v>
      </c>
      <c r="B22" s="214">
        <v>4.3</v>
      </c>
      <c r="C22" s="214">
        <v>4.51</v>
      </c>
      <c r="D22" s="214">
        <v>4.67</v>
      </c>
      <c r="E22" s="214">
        <v>4.76</v>
      </c>
      <c r="F22" s="214">
        <v>4.88</v>
      </c>
      <c r="G22" s="214">
        <v>4.83</v>
      </c>
      <c r="H22" s="214">
        <v>4.65</v>
      </c>
      <c r="I22" s="214">
        <v>5.01</v>
      </c>
      <c r="J22" s="215">
        <v>5.14</v>
      </c>
      <c r="K22" s="214">
        <v>5.34</v>
      </c>
      <c r="L22" s="214">
        <v>5.53</v>
      </c>
      <c r="M22" s="214">
        <v>5.64</v>
      </c>
      <c r="N22" s="214">
        <v>5.81</v>
      </c>
      <c r="O22" s="214">
        <v>6.02</v>
      </c>
      <c r="P22" s="214">
        <v>6.1</v>
      </c>
      <c r="Q22" s="214">
        <v>6.23</v>
      </c>
      <c r="R22" s="214">
        <v>6.43</v>
      </c>
    </row>
    <row r="23" spans="1:18" ht="16.5" customHeight="1">
      <c r="A23" s="187"/>
      <c r="B23" s="191"/>
      <c r="C23" s="191"/>
      <c r="D23" s="191"/>
      <c r="E23" s="191"/>
      <c r="F23" s="191"/>
      <c r="G23" s="191"/>
      <c r="H23" s="191"/>
      <c r="I23" s="191"/>
      <c r="J23" s="192"/>
      <c r="K23" s="191"/>
      <c r="L23" s="191"/>
      <c r="M23" s="191"/>
      <c r="N23" s="191"/>
      <c r="O23" s="191"/>
      <c r="P23" s="191"/>
      <c r="Q23" s="191"/>
      <c r="R23" s="191"/>
    </row>
    <row r="24" spans="1:18" ht="21.75" customHeight="1">
      <c r="A24" s="194" t="s">
        <v>207</v>
      </c>
      <c r="B24" s="223">
        <v>11.47</v>
      </c>
      <c r="C24" s="222">
        <v>9.41</v>
      </c>
      <c r="D24" s="222">
        <v>7.56</v>
      </c>
      <c r="E24" s="435">
        <v>6.08</v>
      </c>
      <c r="F24" s="435">
        <v>5.569</v>
      </c>
      <c r="G24" s="435">
        <v>5.376</v>
      </c>
      <c r="H24" s="435">
        <v>5.12</v>
      </c>
      <c r="I24" s="435">
        <v>4.29</v>
      </c>
      <c r="J24" s="436">
        <v>3.191</v>
      </c>
      <c r="K24" s="435">
        <v>1.88</v>
      </c>
      <c r="L24" s="435">
        <v>0.703869</v>
      </c>
      <c r="M24" s="435">
        <v>0.521476</v>
      </c>
      <c r="N24" s="435">
        <v>0.494351</v>
      </c>
      <c r="O24" s="435">
        <v>0.486644</v>
      </c>
      <c r="P24" s="435">
        <v>0.172171</v>
      </c>
      <c r="Q24" s="435">
        <v>0.014113</v>
      </c>
      <c r="R24" s="435">
        <v>0.014113</v>
      </c>
    </row>
    <row r="25" spans="1:18" ht="17.25" customHeight="1">
      <c r="A25" s="187"/>
      <c r="B25" s="191"/>
      <c r="C25" s="191"/>
      <c r="D25" s="191"/>
      <c r="E25" s="191"/>
      <c r="F25" s="191"/>
      <c r="G25" s="191"/>
      <c r="H25" s="191"/>
      <c r="I25" s="191"/>
      <c r="J25" s="192"/>
      <c r="K25" s="191"/>
      <c r="L25" s="191"/>
      <c r="M25" s="191"/>
      <c r="N25" s="191"/>
      <c r="O25" s="191"/>
      <c r="P25" s="191"/>
      <c r="Q25" s="191"/>
      <c r="R25" s="191"/>
    </row>
    <row r="26" spans="1:18" ht="21.75" customHeight="1">
      <c r="A26" s="243" t="s">
        <v>177</v>
      </c>
      <c r="B26" s="195">
        <v>682</v>
      </c>
      <c r="C26" s="195">
        <v>596</v>
      </c>
      <c r="D26" s="195">
        <v>688</v>
      </c>
      <c r="E26" s="195">
        <v>746</v>
      </c>
      <c r="F26" s="195">
        <v>898</v>
      </c>
      <c r="G26" s="195">
        <v>824</v>
      </c>
      <c r="H26" s="203">
        <v>550</v>
      </c>
      <c r="I26" s="204">
        <v>1226</v>
      </c>
      <c r="J26" s="204">
        <v>1282</v>
      </c>
      <c r="K26" s="205">
        <v>1680</v>
      </c>
      <c r="L26" s="205">
        <v>2147</v>
      </c>
      <c r="M26" s="205">
        <v>2561</v>
      </c>
      <c r="N26" s="205">
        <v>2843</v>
      </c>
      <c r="O26" s="205">
        <v>2846</v>
      </c>
      <c r="P26" s="205">
        <v>2714</v>
      </c>
      <c r="Q26" s="205">
        <v>2894</v>
      </c>
      <c r="R26" s="205">
        <v>3357</v>
      </c>
    </row>
    <row r="27" spans="1:18" ht="19.5" customHeight="1">
      <c r="A27" s="188" t="s">
        <v>175</v>
      </c>
      <c r="B27" s="244">
        <v>412</v>
      </c>
      <c r="C27" s="244">
        <v>384</v>
      </c>
      <c r="D27" s="244">
        <v>496</v>
      </c>
      <c r="E27" s="244">
        <v>718</v>
      </c>
      <c r="F27" s="244">
        <v>855</v>
      </c>
      <c r="G27" s="244">
        <v>693</v>
      </c>
      <c r="H27" s="245">
        <v>524</v>
      </c>
      <c r="I27" s="246">
        <v>1201</v>
      </c>
      <c r="J27" s="246">
        <v>1249</v>
      </c>
      <c r="K27" s="247">
        <v>1579</v>
      </c>
      <c r="L27" s="247">
        <v>2026</v>
      </c>
      <c r="M27" s="247">
        <v>2441</v>
      </c>
      <c r="N27" s="247">
        <v>2673</v>
      </c>
      <c r="O27" s="247">
        <v>2673</v>
      </c>
      <c r="P27" s="247">
        <v>2539</v>
      </c>
      <c r="Q27" s="247">
        <v>2734</v>
      </c>
      <c r="R27" s="247">
        <v>3180</v>
      </c>
    </row>
    <row r="28" spans="1:18" s="207" customFormat="1" ht="19.5" customHeight="1">
      <c r="A28" s="206" t="s">
        <v>176</v>
      </c>
      <c r="B28" s="214">
        <v>1.5</v>
      </c>
      <c r="C28" s="214">
        <v>2</v>
      </c>
      <c r="D28" s="214">
        <v>4</v>
      </c>
      <c r="E28" s="214">
        <v>4</v>
      </c>
      <c r="F28" s="214">
        <v>8</v>
      </c>
      <c r="G28" s="214">
        <v>1.6</v>
      </c>
      <c r="H28" s="214">
        <v>3.49</v>
      </c>
      <c r="I28" s="214">
        <v>5</v>
      </c>
      <c r="J28" s="215">
        <v>8.4</v>
      </c>
      <c r="K28" s="214">
        <v>5.5</v>
      </c>
      <c r="L28" s="214">
        <v>13</v>
      </c>
      <c r="M28" s="214">
        <v>13</v>
      </c>
      <c r="N28" s="214">
        <v>15</v>
      </c>
      <c r="O28" s="214">
        <v>15</v>
      </c>
      <c r="P28" s="214">
        <v>14</v>
      </c>
      <c r="Q28" s="214">
        <v>8</v>
      </c>
      <c r="R28" s="214">
        <v>2.5</v>
      </c>
    </row>
    <row r="29" spans="1:18" ht="19.5" customHeight="1">
      <c r="A29" s="188" t="s">
        <v>340</v>
      </c>
      <c r="B29" s="214">
        <v>15.1</v>
      </c>
      <c r="C29" s="214">
        <v>15.3</v>
      </c>
      <c r="D29" s="214">
        <v>14</v>
      </c>
      <c r="E29" s="214">
        <v>16</v>
      </c>
      <c r="F29" s="214">
        <v>16</v>
      </c>
      <c r="G29" s="214">
        <v>5.1</v>
      </c>
      <c r="H29" s="214">
        <v>8</v>
      </c>
      <c r="I29" s="214">
        <v>8</v>
      </c>
      <c r="J29" s="215">
        <v>12</v>
      </c>
      <c r="K29" s="214">
        <v>7.5</v>
      </c>
      <c r="L29" s="214">
        <v>12</v>
      </c>
      <c r="M29" s="214">
        <v>12</v>
      </c>
      <c r="N29" s="214">
        <v>15.3</v>
      </c>
      <c r="O29" s="214">
        <v>15.3</v>
      </c>
      <c r="P29" s="214">
        <v>15</v>
      </c>
      <c r="Q29" s="214">
        <v>12</v>
      </c>
      <c r="R29" s="214">
        <v>0</v>
      </c>
    </row>
    <row r="30" spans="1:18" ht="17.25" customHeight="1">
      <c r="A30" s="556"/>
      <c r="B30" s="191"/>
      <c r="C30" s="191"/>
      <c r="D30" s="191"/>
      <c r="E30" s="191"/>
      <c r="F30" s="191"/>
      <c r="G30" s="191"/>
      <c r="H30" s="191"/>
      <c r="I30" s="191"/>
      <c r="J30" s="192"/>
      <c r="K30" s="191"/>
      <c r="L30" s="193"/>
      <c r="M30" s="193"/>
      <c r="N30" s="193"/>
      <c r="O30" s="193"/>
      <c r="P30" s="193"/>
      <c r="Q30" s="193"/>
      <c r="R30" s="193"/>
    </row>
    <row r="31" spans="1:18" ht="21.75" customHeight="1">
      <c r="A31" s="202" t="s">
        <v>170</v>
      </c>
      <c r="B31" s="561">
        <v>20.67</v>
      </c>
      <c r="C31" s="561">
        <v>22.74</v>
      </c>
      <c r="D31" s="561">
        <v>26.87</v>
      </c>
      <c r="E31" s="561">
        <v>20.28</v>
      </c>
      <c r="F31" s="561">
        <v>25.77</v>
      </c>
      <c r="G31" s="561">
        <v>32.04</v>
      </c>
      <c r="H31" s="561">
        <v>29.86</v>
      </c>
      <c r="I31" s="561">
        <v>29.27</v>
      </c>
      <c r="J31" s="561">
        <v>30.17</v>
      </c>
      <c r="K31" s="571">
        <v>30.37</v>
      </c>
      <c r="L31" s="571">
        <v>29.5</v>
      </c>
      <c r="M31" s="571">
        <v>30.46</v>
      </c>
      <c r="N31" s="571">
        <v>31.67</v>
      </c>
      <c r="O31" s="571">
        <v>34.55</v>
      </c>
      <c r="P31" s="571">
        <v>32.14</v>
      </c>
      <c r="Q31" s="571">
        <v>25.4</v>
      </c>
      <c r="R31" s="571">
        <v>26.34</v>
      </c>
    </row>
    <row r="32" spans="1:18" ht="21.75" customHeight="1">
      <c r="A32" s="208" t="s">
        <v>212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72"/>
      <c r="L32" s="572"/>
      <c r="M32" s="572"/>
      <c r="N32" s="572"/>
      <c r="O32" s="572"/>
      <c r="P32" s="572"/>
      <c r="Q32" s="572"/>
      <c r="R32" s="572"/>
    </row>
    <row r="33" spans="1:18" ht="17.25" customHeight="1">
      <c r="A33" s="209"/>
      <c r="B33" s="198"/>
      <c r="C33" s="198"/>
      <c r="D33" s="198"/>
      <c r="E33" s="198"/>
      <c r="F33" s="198"/>
      <c r="G33" s="198"/>
      <c r="H33" s="198"/>
      <c r="I33" s="198"/>
      <c r="J33" s="210"/>
      <c r="K33" s="200"/>
      <c r="L33" s="191"/>
      <c r="M33" s="191"/>
      <c r="N33" s="191"/>
      <c r="O33" s="191"/>
      <c r="P33" s="191"/>
      <c r="Q33" s="191"/>
      <c r="R33" s="191"/>
    </row>
    <row r="34" spans="1:18" ht="21.75" customHeight="1">
      <c r="A34" s="202" t="s">
        <v>156</v>
      </c>
      <c r="B34" s="561">
        <v>13.14</v>
      </c>
      <c r="C34" s="561">
        <v>11.97</v>
      </c>
      <c r="D34" s="561">
        <v>11.92</v>
      </c>
      <c r="E34" s="561">
        <v>8.57</v>
      </c>
      <c r="F34" s="561">
        <v>5.86</v>
      </c>
      <c r="G34" s="561">
        <v>5.51</v>
      </c>
      <c r="H34" s="561">
        <v>4.99</v>
      </c>
      <c r="I34" s="561">
        <v>5.21</v>
      </c>
      <c r="J34" s="561">
        <v>6.64</v>
      </c>
      <c r="K34" s="571">
        <v>6.75</v>
      </c>
      <c r="L34" s="571">
        <v>6.6</v>
      </c>
      <c r="M34" s="571">
        <v>6.59</v>
      </c>
      <c r="N34" s="571">
        <v>6.61</v>
      </c>
      <c r="O34" s="571">
        <v>7.54</v>
      </c>
      <c r="P34" s="571">
        <v>9.23</v>
      </c>
      <c r="Q34" s="571">
        <v>6.74</v>
      </c>
      <c r="R34" s="571">
        <v>6.9</v>
      </c>
    </row>
    <row r="35" spans="1:18" ht="21" customHeight="1">
      <c r="A35" s="208" t="s">
        <v>210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72"/>
      <c r="L35" s="572"/>
      <c r="M35" s="572"/>
      <c r="N35" s="572"/>
      <c r="O35" s="572"/>
      <c r="P35" s="572"/>
      <c r="Q35" s="572"/>
      <c r="R35" s="572"/>
    </row>
    <row r="36" spans="1:18" ht="17.25" customHeight="1">
      <c r="A36" s="209"/>
      <c r="B36" s="200"/>
      <c r="C36" s="200"/>
      <c r="D36" s="200"/>
      <c r="E36" s="200"/>
      <c r="F36" s="200"/>
      <c r="G36" s="200"/>
      <c r="H36" s="200"/>
      <c r="I36" s="200"/>
      <c r="J36" s="201"/>
      <c r="K36" s="200"/>
      <c r="L36" s="191"/>
      <c r="M36" s="191"/>
      <c r="N36" s="191"/>
      <c r="O36" s="191"/>
      <c r="P36" s="191"/>
      <c r="Q36" s="191"/>
      <c r="R36" s="191"/>
    </row>
    <row r="37" spans="1:18" ht="21.75" customHeight="1">
      <c r="A37" s="211" t="s">
        <v>174</v>
      </c>
      <c r="B37" s="563">
        <v>212.77</v>
      </c>
      <c r="C37" s="563">
        <v>164.03</v>
      </c>
      <c r="D37" s="563">
        <v>183.28</v>
      </c>
      <c r="E37" s="563">
        <v>163.81</v>
      </c>
      <c r="F37" s="563">
        <v>117.97</v>
      </c>
      <c r="G37" s="563">
        <v>129.88</v>
      </c>
      <c r="H37" s="563">
        <v>173.84</v>
      </c>
      <c r="I37" s="563">
        <v>217.27</v>
      </c>
      <c r="J37" s="563">
        <v>281.13</v>
      </c>
      <c r="K37" s="573">
        <v>250.33</v>
      </c>
      <c r="L37" s="565">
        <v>252.43</v>
      </c>
      <c r="M37" s="573">
        <v>260.37</v>
      </c>
      <c r="N37" s="573">
        <v>263.2</v>
      </c>
      <c r="O37" s="573">
        <v>310.91</v>
      </c>
      <c r="P37" s="573">
        <v>494.95</v>
      </c>
      <c r="Q37" s="573">
        <v>390.03</v>
      </c>
      <c r="R37" s="573">
        <v>320.78</v>
      </c>
    </row>
    <row r="38" spans="1:18" ht="21" customHeight="1" thickBot="1">
      <c r="A38" s="225" t="s">
        <v>211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74"/>
      <c r="L38" s="566"/>
      <c r="M38" s="574"/>
      <c r="N38" s="574"/>
      <c r="O38" s="574"/>
      <c r="P38" s="574"/>
      <c r="Q38" s="574"/>
      <c r="R38" s="574"/>
    </row>
    <row r="39" ht="18" customHeight="1">
      <c r="A39" s="145" t="s">
        <v>161</v>
      </c>
    </row>
    <row r="40" ht="18" customHeight="1">
      <c r="A40" s="467" t="s">
        <v>293</v>
      </c>
    </row>
    <row r="41" ht="18" customHeight="1">
      <c r="A41" s="467" t="s">
        <v>342</v>
      </c>
    </row>
    <row r="42" ht="18" customHeight="1">
      <c r="A42" s="467" t="s">
        <v>294</v>
      </c>
    </row>
    <row r="43" ht="18" customHeight="1">
      <c r="A43" s="467" t="s">
        <v>343</v>
      </c>
    </row>
    <row r="44" ht="18" customHeight="1">
      <c r="A44" s="467" t="s">
        <v>339</v>
      </c>
    </row>
  </sheetData>
  <mergeCells count="71">
    <mergeCell ref="A6:R6"/>
    <mergeCell ref="A8:R8"/>
    <mergeCell ref="R10:R11"/>
    <mergeCell ref="R31:R32"/>
    <mergeCell ref="A10:A11"/>
    <mergeCell ref="L10:L11"/>
    <mergeCell ref="K10:K11"/>
    <mergeCell ref="G10:G11"/>
    <mergeCell ref="F10:F11"/>
    <mergeCell ref="H31:H32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J10:J11"/>
    <mergeCell ref="I10:I11"/>
    <mergeCell ref="F34:F35"/>
    <mergeCell ref="G34:G35"/>
    <mergeCell ref="H10:H11"/>
    <mergeCell ref="F31:F32"/>
    <mergeCell ref="G31:G32"/>
    <mergeCell ref="H34:H35"/>
    <mergeCell ref="B34:B35"/>
    <mergeCell ref="C34:C35"/>
    <mergeCell ref="D34:D35"/>
    <mergeCell ref="E34:E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I34:I35"/>
    <mergeCell ref="J34:J35"/>
    <mergeCell ref="I31:I32"/>
    <mergeCell ref="J31:J32"/>
    <mergeCell ref="B31:B32"/>
    <mergeCell ref="C31:C32"/>
    <mergeCell ref="D31:D32"/>
    <mergeCell ref="E31:E32"/>
    <mergeCell ref="B10:B11"/>
    <mergeCell ref="C10:C11"/>
    <mergeCell ref="D10:D11"/>
    <mergeCell ref="E10:E11"/>
    <mergeCell ref="N34:N35"/>
    <mergeCell ref="M37:M38"/>
    <mergeCell ref="P34:P35"/>
    <mergeCell ref="P37:P38"/>
    <mergeCell ref="O10:O11"/>
    <mergeCell ref="O31:O32"/>
    <mergeCell ref="O34:O35"/>
    <mergeCell ref="O37:O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N31:N32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61" customWidth="1"/>
    <col min="2" max="2" width="7.00390625" style="61" customWidth="1"/>
    <col min="3" max="3" width="9.7109375" style="61" customWidth="1"/>
    <col min="4" max="4" width="9.28125" style="61" customWidth="1"/>
    <col min="5" max="5" width="9.57421875" style="61" customWidth="1"/>
    <col min="6" max="6" width="9.00390625" style="61" customWidth="1"/>
    <col min="7" max="7" width="9.7109375" style="61" customWidth="1"/>
    <col min="8" max="8" width="9.00390625" style="61" customWidth="1"/>
    <col min="9" max="9" width="12.421875" style="61" customWidth="1"/>
    <col min="10" max="10" width="11.7109375" style="107" customWidth="1"/>
    <col min="11" max="12" width="9.140625" style="61" customWidth="1"/>
    <col min="13" max="13" width="11.8515625" style="61" customWidth="1"/>
    <col min="14" max="16384" width="9.140625" style="61" customWidth="1"/>
  </cols>
  <sheetData>
    <row r="1" spans="1:13" ht="13.5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</row>
    <row r="2" spans="1:13" ht="15" customHeight="1" thickBot="1">
      <c r="A2" s="593" t="s">
        <v>104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5"/>
    </row>
    <row r="3" spans="1:13" ht="17.25" customHeight="1">
      <c r="A3" s="602" t="s">
        <v>105</v>
      </c>
      <c r="B3" s="603"/>
      <c r="C3" s="604"/>
      <c r="D3" s="608" t="s">
        <v>106</v>
      </c>
      <c r="E3" s="609"/>
      <c r="F3" s="62" t="s">
        <v>107</v>
      </c>
      <c r="G3" s="590" t="s">
        <v>108</v>
      </c>
      <c r="H3" s="591"/>
      <c r="I3" s="591"/>
      <c r="J3" s="592"/>
      <c r="K3" s="590" t="s">
        <v>109</v>
      </c>
      <c r="L3" s="591"/>
      <c r="M3" s="592"/>
    </row>
    <row r="4" spans="1:13" ht="21" customHeight="1">
      <c r="A4" s="605"/>
      <c r="B4" s="606"/>
      <c r="C4" s="607"/>
      <c r="D4" s="63" t="s">
        <v>110</v>
      </c>
      <c r="E4" s="64" t="s">
        <v>111</v>
      </c>
      <c r="F4" s="65" t="s">
        <v>112</v>
      </c>
      <c r="G4" s="63" t="s">
        <v>113</v>
      </c>
      <c r="H4" s="66" t="s">
        <v>111</v>
      </c>
      <c r="I4" s="67" t="s">
        <v>114</v>
      </c>
      <c r="J4" s="68" t="s">
        <v>115</v>
      </c>
      <c r="K4" s="63" t="s">
        <v>113</v>
      </c>
      <c r="L4" s="66" t="s">
        <v>111</v>
      </c>
      <c r="M4" s="68" t="s">
        <v>116</v>
      </c>
    </row>
    <row r="5" spans="1:13" ht="15" customHeight="1">
      <c r="A5" s="600" t="s">
        <v>46</v>
      </c>
      <c r="B5" s="600"/>
      <c r="C5" s="601"/>
      <c r="D5" s="69">
        <v>852</v>
      </c>
      <c r="E5" s="70">
        <f aca="true" t="shared" si="0" ref="E5:E19">D5*100</f>
        <v>85200</v>
      </c>
      <c r="F5" s="71">
        <v>190</v>
      </c>
      <c r="G5" s="69">
        <v>819</v>
      </c>
      <c r="H5" s="72">
        <f aca="true" t="shared" si="1" ref="H5:H11">G5*100</f>
        <v>81900</v>
      </c>
      <c r="I5" s="73">
        <v>374100</v>
      </c>
      <c r="J5" s="74">
        <f aca="true" t="shared" si="2" ref="J5:J12">I5/H5</f>
        <v>4.5677655677655675</v>
      </c>
      <c r="K5" s="69">
        <v>274</v>
      </c>
      <c r="L5" s="72">
        <f aca="true" t="shared" si="3" ref="L5:L11">K5*100</f>
        <v>27400</v>
      </c>
      <c r="M5" s="74">
        <f aca="true" t="shared" si="4" ref="M5:M11">L5*190</f>
        <v>5206000</v>
      </c>
    </row>
    <row r="6" spans="1:13" ht="15" customHeight="1">
      <c r="A6" s="598" t="s">
        <v>44</v>
      </c>
      <c r="B6" s="598"/>
      <c r="C6" s="599"/>
      <c r="D6" s="75">
        <v>740</v>
      </c>
      <c r="E6" s="76">
        <f t="shared" si="0"/>
        <v>74000</v>
      </c>
      <c r="F6" s="71">
        <v>190</v>
      </c>
      <c r="G6" s="75">
        <v>127</v>
      </c>
      <c r="H6" s="72">
        <f t="shared" si="1"/>
        <v>12700</v>
      </c>
      <c r="I6" s="77">
        <v>12065</v>
      </c>
      <c r="J6" s="78">
        <f t="shared" si="2"/>
        <v>0.95</v>
      </c>
      <c r="K6" s="75">
        <v>10</v>
      </c>
      <c r="L6" s="72">
        <f t="shared" si="3"/>
        <v>1000</v>
      </c>
      <c r="M6" s="74">
        <f t="shared" si="4"/>
        <v>190000</v>
      </c>
    </row>
    <row r="7" spans="1:13" ht="15" customHeight="1">
      <c r="A7" s="598" t="s">
        <v>43</v>
      </c>
      <c r="B7" s="598"/>
      <c r="C7" s="599"/>
      <c r="D7" s="75">
        <v>6480</v>
      </c>
      <c r="E7" s="76">
        <f t="shared" si="0"/>
        <v>648000</v>
      </c>
      <c r="F7" s="71">
        <v>190</v>
      </c>
      <c r="G7" s="75">
        <v>5947</v>
      </c>
      <c r="H7" s="72">
        <f t="shared" si="1"/>
        <v>594700</v>
      </c>
      <c r="I7" s="77">
        <v>3809920</v>
      </c>
      <c r="J7" s="78">
        <f t="shared" si="2"/>
        <v>6.406457037161594</v>
      </c>
      <c r="K7" s="75">
        <v>1621</v>
      </c>
      <c r="L7" s="72">
        <f t="shared" si="3"/>
        <v>162100</v>
      </c>
      <c r="M7" s="74">
        <f t="shared" si="4"/>
        <v>30799000</v>
      </c>
    </row>
    <row r="8" spans="1:13" ht="15" customHeight="1">
      <c r="A8" s="598" t="s">
        <v>72</v>
      </c>
      <c r="B8" s="598"/>
      <c r="C8" s="599"/>
      <c r="D8" s="75">
        <v>1080</v>
      </c>
      <c r="E8" s="76">
        <f t="shared" si="0"/>
        <v>108000</v>
      </c>
      <c r="F8" s="71">
        <v>190</v>
      </c>
      <c r="G8" s="75">
        <v>1028</v>
      </c>
      <c r="H8" s="72">
        <f t="shared" si="1"/>
        <v>102800</v>
      </c>
      <c r="I8" s="77">
        <v>485840</v>
      </c>
      <c r="J8" s="78">
        <f t="shared" si="2"/>
        <v>4.726070038910506</v>
      </c>
      <c r="K8" s="75">
        <v>456</v>
      </c>
      <c r="L8" s="72">
        <f t="shared" si="3"/>
        <v>45600</v>
      </c>
      <c r="M8" s="74">
        <f t="shared" si="4"/>
        <v>8664000</v>
      </c>
    </row>
    <row r="9" spans="1:13" ht="15" customHeight="1">
      <c r="A9" s="598" t="s">
        <v>45</v>
      </c>
      <c r="B9" s="598"/>
      <c r="C9" s="599"/>
      <c r="D9" s="75">
        <v>1320</v>
      </c>
      <c r="E9" s="76">
        <f t="shared" si="0"/>
        <v>132000</v>
      </c>
      <c r="F9" s="71">
        <v>190</v>
      </c>
      <c r="G9" s="75">
        <v>1261</v>
      </c>
      <c r="H9" s="72">
        <f t="shared" si="1"/>
        <v>126100</v>
      </c>
      <c r="I9" s="77">
        <v>814000</v>
      </c>
      <c r="J9" s="78">
        <f t="shared" si="2"/>
        <v>6.455194290245837</v>
      </c>
      <c r="K9" s="75">
        <v>352</v>
      </c>
      <c r="L9" s="72">
        <f t="shared" si="3"/>
        <v>35200</v>
      </c>
      <c r="M9" s="74">
        <f t="shared" si="4"/>
        <v>6688000</v>
      </c>
    </row>
    <row r="10" spans="1:13" ht="15" customHeight="1">
      <c r="A10" s="598" t="s">
        <v>75</v>
      </c>
      <c r="B10" s="598"/>
      <c r="C10" s="599"/>
      <c r="D10" s="75">
        <v>108</v>
      </c>
      <c r="E10" s="76">
        <f t="shared" si="0"/>
        <v>10800</v>
      </c>
      <c r="F10" s="71">
        <v>190</v>
      </c>
      <c r="G10" s="75">
        <v>51</v>
      </c>
      <c r="H10" s="72">
        <f t="shared" si="1"/>
        <v>5100</v>
      </c>
      <c r="I10" s="77">
        <v>4845</v>
      </c>
      <c r="J10" s="78">
        <f t="shared" si="2"/>
        <v>0.95</v>
      </c>
      <c r="K10" s="75">
        <v>0</v>
      </c>
      <c r="L10" s="72">
        <f t="shared" si="3"/>
        <v>0</v>
      </c>
      <c r="M10" s="74">
        <f t="shared" si="4"/>
        <v>0</v>
      </c>
    </row>
    <row r="11" spans="1:13" ht="15" customHeight="1">
      <c r="A11" s="598" t="s">
        <v>117</v>
      </c>
      <c r="B11" s="598"/>
      <c r="C11" s="599"/>
      <c r="D11" s="75">
        <v>100</v>
      </c>
      <c r="E11" s="76">
        <f t="shared" si="0"/>
        <v>10000</v>
      </c>
      <c r="F11" s="71">
        <v>190</v>
      </c>
      <c r="G11" s="75">
        <v>87</v>
      </c>
      <c r="H11" s="72">
        <f t="shared" si="1"/>
        <v>8700</v>
      </c>
      <c r="I11" s="77">
        <v>8265</v>
      </c>
      <c r="J11" s="78">
        <f t="shared" si="2"/>
        <v>0.95</v>
      </c>
      <c r="K11" s="75">
        <v>10</v>
      </c>
      <c r="L11" s="72">
        <f t="shared" si="3"/>
        <v>1000</v>
      </c>
      <c r="M11" s="74">
        <f t="shared" si="4"/>
        <v>190000</v>
      </c>
    </row>
    <row r="12" spans="1:13" s="86" customFormat="1" ht="15" customHeight="1">
      <c r="A12" s="596" t="s">
        <v>118</v>
      </c>
      <c r="B12" s="596"/>
      <c r="C12" s="597"/>
      <c r="D12" s="79">
        <v>10680</v>
      </c>
      <c r="E12" s="80">
        <f t="shared" si="0"/>
        <v>1068000</v>
      </c>
      <c r="F12" s="81"/>
      <c r="G12" s="79">
        <f>SUM(G5:G11)</f>
        <v>9320</v>
      </c>
      <c r="H12" s="82">
        <f>SUM(H5:H11)</f>
        <v>932000</v>
      </c>
      <c r="I12" s="83">
        <f>SUM(I5:I11)</f>
        <v>5509035</v>
      </c>
      <c r="J12" s="84">
        <f t="shared" si="2"/>
        <v>5.910981759656653</v>
      </c>
      <c r="K12" s="79">
        <f>SUM(K5:K11)</f>
        <v>2723</v>
      </c>
      <c r="L12" s="82">
        <f>SUM(L5:L11)</f>
        <v>272300</v>
      </c>
      <c r="M12" s="85">
        <f>SUM(M5:M11)</f>
        <v>51737000</v>
      </c>
    </row>
    <row r="13" spans="1:13" s="91" customFormat="1" ht="15" customHeight="1">
      <c r="A13" s="598" t="s">
        <v>44</v>
      </c>
      <c r="B13" s="598"/>
      <c r="C13" s="599"/>
      <c r="D13" s="87">
        <v>320</v>
      </c>
      <c r="E13" s="76">
        <f t="shared" si="0"/>
        <v>32000</v>
      </c>
      <c r="F13" s="71">
        <v>114</v>
      </c>
      <c r="G13" s="87">
        <v>0</v>
      </c>
      <c r="H13" s="88">
        <v>0</v>
      </c>
      <c r="I13" s="89">
        <v>0</v>
      </c>
      <c r="J13" s="90">
        <v>0</v>
      </c>
      <c r="K13" s="87">
        <v>0</v>
      </c>
      <c r="L13" s="88">
        <v>0</v>
      </c>
      <c r="M13" s="74">
        <f>L13*190</f>
        <v>0</v>
      </c>
    </row>
    <row r="14" spans="1:13" s="91" customFormat="1" ht="15" customHeight="1">
      <c r="A14" s="596" t="s">
        <v>119</v>
      </c>
      <c r="B14" s="596"/>
      <c r="C14" s="597"/>
      <c r="D14" s="92">
        <v>320</v>
      </c>
      <c r="E14" s="80">
        <f t="shared" si="0"/>
        <v>32000</v>
      </c>
      <c r="F14" s="81"/>
      <c r="G14" s="92">
        <v>0</v>
      </c>
      <c r="H14" s="93">
        <v>0</v>
      </c>
      <c r="I14" s="94">
        <v>0</v>
      </c>
      <c r="J14" s="84">
        <v>0</v>
      </c>
      <c r="K14" s="92">
        <v>0</v>
      </c>
      <c r="L14" s="93">
        <v>0</v>
      </c>
      <c r="M14" s="84">
        <v>0</v>
      </c>
    </row>
    <row r="15" spans="1:13" ht="15" customHeight="1">
      <c r="A15" s="598" t="s">
        <v>46</v>
      </c>
      <c r="B15" s="598"/>
      <c r="C15" s="599"/>
      <c r="D15" s="75">
        <v>210</v>
      </c>
      <c r="E15" s="76">
        <f t="shared" si="0"/>
        <v>21000</v>
      </c>
      <c r="F15" s="71">
        <v>104</v>
      </c>
      <c r="G15" s="75">
        <v>0</v>
      </c>
      <c r="H15" s="95">
        <f>G15*100</f>
        <v>0</v>
      </c>
      <c r="I15" s="77">
        <v>0</v>
      </c>
      <c r="J15" s="78">
        <v>0</v>
      </c>
      <c r="K15" s="75">
        <v>0</v>
      </c>
      <c r="L15" s="95">
        <f>K15*100</f>
        <v>0</v>
      </c>
      <c r="M15" s="74">
        <f>L15*190</f>
        <v>0</v>
      </c>
    </row>
    <row r="16" spans="1:13" ht="15" customHeight="1">
      <c r="A16" s="598" t="s">
        <v>44</v>
      </c>
      <c r="B16" s="598"/>
      <c r="C16" s="599"/>
      <c r="D16" s="75">
        <v>2560</v>
      </c>
      <c r="E16" s="76">
        <f t="shared" si="0"/>
        <v>256000</v>
      </c>
      <c r="F16" s="71">
        <v>104</v>
      </c>
      <c r="G16" s="75">
        <v>7</v>
      </c>
      <c r="H16" s="95">
        <f>G16*100</f>
        <v>700</v>
      </c>
      <c r="I16" s="77">
        <v>364</v>
      </c>
      <c r="J16" s="78">
        <f>I16/H16</f>
        <v>0.52</v>
      </c>
      <c r="K16" s="75">
        <v>0</v>
      </c>
      <c r="L16" s="95">
        <f>K16*100</f>
        <v>0</v>
      </c>
      <c r="M16" s="74">
        <f>L16*190</f>
        <v>0</v>
      </c>
    </row>
    <row r="17" spans="1:13" ht="15" customHeight="1">
      <c r="A17" s="598" t="s">
        <v>47</v>
      </c>
      <c r="B17" s="598"/>
      <c r="C17" s="599"/>
      <c r="D17" s="75">
        <v>1050</v>
      </c>
      <c r="E17" s="76">
        <f t="shared" si="0"/>
        <v>105000</v>
      </c>
      <c r="F17" s="71">
        <v>104</v>
      </c>
      <c r="G17" s="75">
        <v>30</v>
      </c>
      <c r="H17" s="95">
        <f>G17*100</f>
        <v>3000</v>
      </c>
      <c r="I17" s="77">
        <v>4160</v>
      </c>
      <c r="J17" s="78">
        <f>I17/H17</f>
        <v>1.3866666666666667</v>
      </c>
      <c r="K17" s="75">
        <v>0</v>
      </c>
      <c r="L17" s="95">
        <f>K17*100</f>
        <v>0</v>
      </c>
      <c r="M17" s="74">
        <f>L17*190</f>
        <v>0</v>
      </c>
    </row>
    <row r="18" spans="1:13" ht="15" customHeight="1">
      <c r="A18" s="598" t="s">
        <v>73</v>
      </c>
      <c r="B18" s="598"/>
      <c r="C18" s="599"/>
      <c r="D18" s="75">
        <v>180</v>
      </c>
      <c r="E18" s="76">
        <f t="shared" si="0"/>
        <v>18000</v>
      </c>
      <c r="F18" s="71">
        <v>104</v>
      </c>
      <c r="G18" s="75">
        <v>0</v>
      </c>
      <c r="H18" s="95">
        <f>G18*100</f>
        <v>0</v>
      </c>
      <c r="I18" s="77">
        <v>0</v>
      </c>
      <c r="J18" s="78">
        <v>0</v>
      </c>
      <c r="K18" s="75">
        <v>0</v>
      </c>
      <c r="L18" s="95">
        <f>K18*100</f>
        <v>0</v>
      </c>
      <c r="M18" s="74">
        <f>L18*190</f>
        <v>0</v>
      </c>
    </row>
    <row r="19" spans="1:13" ht="15" customHeight="1">
      <c r="A19" s="596" t="s">
        <v>120</v>
      </c>
      <c r="B19" s="596"/>
      <c r="C19" s="597"/>
      <c r="D19" s="79">
        <v>4000</v>
      </c>
      <c r="E19" s="80">
        <f t="shared" si="0"/>
        <v>400000</v>
      </c>
      <c r="F19" s="81"/>
      <c r="G19" s="79">
        <f>SUM(G15:G18)</f>
        <v>37</v>
      </c>
      <c r="H19" s="82">
        <f>SUM(H15:H18)</f>
        <v>3700</v>
      </c>
      <c r="I19" s="83">
        <f>SUM(I15:I18)</f>
        <v>4524</v>
      </c>
      <c r="J19" s="84">
        <f>I19/H19</f>
        <v>1.2227027027027026</v>
      </c>
      <c r="K19" s="79">
        <f>SUM(K15:K18)</f>
        <v>0</v>
      </c>
      <c r="L19" s="82">
        <f>SUM(L15:L18)</f>
        <v>0</v>
      </c>
      <c r="M19" s="85">
        <f>SUM(M15:M18)</f>
        <v>0</v>
      </c>
    </row>
    <row r="20" spans="1:13" ht="15" customHeight="1">
      <c r="A20" s="96"/>
      <c r="B20" s="97"/>
      <c r="C20" s="98"/>
      <c r="D20" s="75"/>
      <c r="E20" s="76"/>
      <c r="F20" s="99"/>
      <c r="G20" s="75"/>
      <c r="H20" s="95"/>
      <c r="I20" s="77"/>
      <c r="J20" s="78"/>
      <c r="K20" s="75"/>
      <c r="L20" s="95"/>
      <c r="M20" s="78"/>
    </row>
    <row r="21" spans="1:13" ht="15" customHeight="1" thickBot="1">
      <c r="A21" s="610" t="s">
        <v>121</v>
      </c>
      <c r="B21" s="610"/>
      <c r="C21" s="611"/>
      <c r="D21" s="100">
        <v>15000</v>
      </c>
      <c r="E21" s="101">
        <f>D21*100</f>
        <v>1500000</v>
      </c>
      <c r="F21" s="102"/>
      <c r="G21" s="100">
        <f>(G19+G12)</f>
        <v>9357</v>
      </c>
      <c r="H21" s="103">
        <f>(H19+H12)</f>
        <v>935700</v>
      </c>
      <c r="I21" s="104">
        <f>(I19+I12)</f>
        <v>5513559</v>
      </c>
      <c r="J21" s="105">
        <f>I21/H21</f>
        <v>5.89244309073421</v>
      </c>
      <c r="K21" s="100">
        <f>(K19+K12)</f>
        <v>2723</v>
      </c>
      <c r="L21" s="103">
        <f>(L19+L12)</f>
        <v>272300</v>
      </c>
      <c r="M21" s="105">
        <f>(M19+M12)</f>
        <v>51737000</v>
      </c>
    </row>
    <row r="22" ht="12.75">
      <c r="A22" s="106" t="s">
        <v>122</v>
      </c>
    </row>
    <row r="23" ht="12.75">
      <c r="A23" s="108"/>
    </row>
    <row r="24" spans="1:13" ht="13.5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  <c r="K24" s="59"/>
      <c r="L24" s="59"/>
      <c r="M24" s="59"/>
    </row>
    <row r="25" spans="1:13" ht="13.5" customHeight="1" thickBot="1">
      <c r="A25" s="593" t="s">
        <v>123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5"/>
    </row>
    <row r="26" spans="1:13" ht="17.25" customHeight="1">
      <c r="A26" s="602" t="s">
        <v>105</v>
      </c>
      <c r="B26" s="603"/>
      <c r="C26" s="604"/>
      <c r="D26" s="591" t="s">
        <v>106</v>
      </c>
      <c r="E26" s="612"/>
      <c r="F26" s="109" t="s">
        <v>107</v>
      </c>
      <c r="G26" s="590" t="s">
        <v>108</v>
      </c>
      <c r="H26" s="591"/>
      <c r="I26" s="591"/>
      <c r="J26" s="592"/>
      <c r="K26" s="590" t="s">
        <v>109</v>
      </c>
      <c r="L26" s="591"/>
      <c r="M26" s="592"/>
    </row>
    <row r="27" spans="1:13" ht="21" customHeight="1">
      <c r="A27" s="605"/>
      <c r="B27" s="606"/>
      <c r="C27" s="607"/>
      <c r="D27" s="63" t="s">
        <v>110</v>
      </c>
      <c r="E27" s="64" t="s">
        <v>111</v>
      </c>
      <c r="F27" s="65" t="s">
        <v>112</v>
      </c>
      <c r="G27" s="110" t="s">
        <v>113</v>
      </c>
      <c r="H27" s="66" t="s">
        <v>111</v>
      </c>
      <c r="I27" s="111" t="s">
        <v>114</v>
      </c>
      <c r="J27" s="68" t="s">
        <v>115</v>
      </c>
      <c r="K27" s="63" t="s">
        <v>113</v>
      </c>
      <c r="L27" s="66" t="s">
        <v>111</v>
      </c>
      <c r="M27" s="68" t="s">
        <v>116</v>
      </c>
    </row>
    <row r="28" spans="1:13" ht="15" customHeight="1">
      <c r="A28" s="600" t="s">
        <v>46</v>
      </c>
      <c r="B28" s="600"/>
      <c r="C28" s="601"/>
      <c r="D28" s="69">
        <v>852</v>
      </c>
      <c r="E28" s="70">
        <f aca="true" t="shared" si="5" ref="E28:E42">D28*100</f>
        <v>85200</v>
      </c>
      <c r="F28" s="71">
        <v>195</v>
      </c>
      <c r="G28" s="69">
        <v>832</v>
      </c>
      <c r="H28" s="72">
        <f aca="true" t="shared" si="6" ref="H28:H34">G28*100</f>
        <v>83200</v>
      </c>
      <c r="I28" s="73">
        <v>237352</v>
      </c>
      <c r="J28" s="74">
        <f aca="true" t="shared" si="7" ref="J28:J35">I28/H28</f>
        <v>2.8527884615384616</v>
      </c>
      <c r="K28" s="69">
        <v>394</v>
      </c>
      <c r="L28" s="72">
        <f aca="true" t="shared" si="8" ref="L28:L34">K28*100</f>
        <v>39400</v>
      </c>
      <c r="M28" s="74">
        <f aca="true" t="shared" si="9" ref="M28:M34">L28*195</f>
        <v>7683000</v>
      </c>
    </row>
    <row r="29" spans="1:13" ht="15" customHeight="1">
      <c r="A29" s="598" t="s">
        <v>44</v>
      </c>
      <c r="B29" s="598"/>
      <c r="C29" s="599"/>
      <c r="D29" s="75">
        <v>740</v>
      </c>
      <c r="E29" s="76">
        <f t="shared" si="5"/>
        <v>74000</v>
      </c>
      <c r="F29" s="71">
        <v>195</v>
      </c>
      <c r="G29" s="75">
        <v>126</v>
      </c>
      <c r="H29" s="72">
        <f t="shared" si="6"/>
        <v>12600</v>
      </c>
      <c r="I29" s="77">
        <v>15210</v>
      </c>
      <c r="J29" s="78">
        <f t="shared" si="7"/>
        <v>1.207142857142857</v>
      </c>
      <c r="K29" s="75">
        <v>87</v>
      </c>
      <c r="L29" s="72">
        <f t="shared" si="8"/>
        <v>8700</v>
      </c>
      <c r="M29" s="74">
        <f t="shared" si="9"/>
        <v>1696500</v>
      </c>
    </row>
    <row r="30" spans="1:13" ht="15" customHeight="1">
      <c r="A30" s="598" t="s">
        <v>43</v>
      </c>
      <c r="B30" s="598"/>
      <c r="C30" s="599"/>
      <c r="D30" s="75">
        <v>6480</v>
      </c>
      <c r="E30" s="76">
        <f t="shared" si="5"/>
        <v>648000</v>
      </c>
      <c r="F30" s="71">
        <v>195</v>
      </c>
      <c r="G30" s="75">
        <v>5996</v>
      </c>
      <c r="H30" s="72">
        <f t="shared" si="6"/>
        <v>599600</v>
      </c>
      <c r="I30" s="77">
        <v>3453130</v>
      </c>
      <c r="J30" s="78">
        <f t="shared" si="7"/>
        <v>5.7590560373582385</v>
      </c>
      <c r="K30" s="75">
        <v>4725</v>
      </c>
      <c r="L30" s="72">
        <f t="shared" si="8"/>
        <v>472500</v>
      </c>
      <c r="M30" s="74">
        <f t="shared" si="9"/>
        <v>92137500</v>
      </c>
    </row>
    <row r="31" spans="1:13" ht="15" customHeight="1">
      <c r="A31" s="598" t="s">
        <v>72</v>
      </c>
      <c r="B31" s="598"/>
      <c r="C31" s="599"/>
      <c r="D31" s="75">
        <v>1080</v>
      </c>
      <c r="E31" s="76">
        <f t="shared" si="5"/>
        <v>108000</v>
      </c>
      <c r="F31" s="71">
        <v>195</v>
      </c>
      <c r="G31" s="75">
        <v>1027</v>
      </c>
      <c r="H31" s="72">
        <f t="shared" si="6"/>
        <v>102700</v>
      </c>
      <c r="I31" s="77">
        <v>424200</v>
      </c>
      <c r="J31" s="78">
        <f t="shared" si="7"/>
        <v>4.13047711781889</v>
      </c>
      <c r="K31" s="75">
        <v>759</v>
      </c>
      <c r="L31" s="72">
        <f t="shared" si="8"/>
        <v>75900</v>
      </c>
      <c r="M31" s="74">
        <f t="shared" si="9"/>
        <v>14800500</v>
      </c>
    </row>
    <row r="32" spans="1:13" ht="15" customHeight="1">
      <c r="A32" s="598" t="s">
        <v>45</v>
      </c>
      <c r="B32" s="598"/>
      <c r="C32" s="599"/>
      <c r="D32" s="75">
        <v>1320</v>
      </c>
      <c r="E32" s="76">
        <f t="shared" si="5"/>
        <v>132000</v>
      </c>
      <c r="F32" s="71">
        <v>195</v>
      </c>
      <c r="G32" s="75">
        <v>1289</v>
      </c>
      <c r="H32" s="72">
        <f t="shared" si="6"/>
        <v>128900</v>
      </c>
      <c r="I32" s="77">
        <v>752400</v>
      </c>
      <c r="J32" s="78">
        <f t="shared" si="7"/>
        <v>5.837083010085338</v>
      </c>
      <c r="K32" s="75">
        <v>1080</v>
      </c>
      <c r="L32" s="72">
        <f t="shared" si="8"/>
        <v>108000</v>
      </c>
      <c r="M32" s="74">
        <f t="shared" si="9"/>
        <v>21060000</v>
      </c>
    </row>
    <row r="33" spans="1:13" ht="15" customHeight="1">
      <c r="A33" s="598" t="s">
        <v>75</v>
      </c>
      <c r="B33" s="598"/>
      <c r="C33" s="599"/>
      <c r="D33" s="75">
        <v>108</v>
      </c>
      <c r="E33" s="76">
        <f t="shared" si="5"/>
        <v>10800</v>
      </c>
      <c r="F33" s="71">
        <v>195</v>
      </c>
      <c r="G33" s="75">
        <v>23</v>
      </c>
      <c r="H33" s="72">
        <f t="shared" si="6"/>
        <v>2300</v>
      </c>
      <c r="I33" s="77">
        <v>2340</v>
      </c>
      <c r="J33" s="78">
        <f t="shared" si="7"/>
        <v>1.017391304347826</v>
      </c>
      <c r="K33" s="75">
        <v>13</v>
      </c>
      <c r="L33" s="72">
        <f t="shared" si="8"/>
        <v>1300</v>
      </c>
      <c r="M33" s="74">
        <f t="shared" si="9"/>
        <v>253500</v>
      </c>
    </row>
    <row r="34" spans="1:13" ht="15" customHeight="1">
      <c r="A34" s="598" t="s">
        <v>117</v>
      </c>
      <c r="B34" s="598"/>
      <c r="C34" s="599"/>
      <c r="D34" s="75">
        <v>100</v>
      </c>
      <c r="E34" s="76">
        <f t="shared" si="5"/>
        <v>10000</v>
      </c>
      <c r="F34" s="71">
        <v>195</v>
      </c>
      <c r="G34" s="75">
        <v>100</v>
      </c>
      <c r="H34" s="72">
        <f t="shared" si="6"/>
        <v>10000</v>
      </c>
      <c r="I34" s="77">
        <v>10000</v>
      </c>
      <c r="J34" s="78">
        <f t="shared" si="7"/>
        <v>1</v>
      </c>
      <c r="K34" s="75">
        <v>28</v>
      </c>
      <c r="L34" s="72">
        <f t="shared" si="8"/>
        <v>2800</v>
      </c>
      <c r="M34" s="74">
        <f t="shared" si="9"/>
        <v>546000</v>
      </c>
    </row>
    <row r="35" spans="1:13" ht="15" customHeight="1">
      <c r="A35" s="596" t="s">
        <v>118</v>
      </c>
      <c r="B35" s="596"/>
      <c r="C35" s="597"/>
      <c r="D35" s="79">
        <v>10680</v>
      </c>
      <c r="E35" s="80">
        <f t="shared" si="5"/>
        <v>1068000</v>
      </c>
      <c r="F35" s="81"/>
      <c r="G35" s="79">
        <f>SUM(G28:G34)</f>
        <v>9393</v>
      </c>
      <c r="H35" s="79">
        <f>SUM(H28:H34)</f>
        <v>939300</v>
      </c>
      <c r="I35" s="83">
        <v>4894632</v>
      </c>
      <c r="J35" s="84">
        <f t="shared" si="7"/>
        <v>5.210935803257745</v>
      </c>
      <c r="K35" s="79">
        <f>SUM(K28:K34)</f>
        <v>7086</v>
      </c>
      <c r="L35" s="82">
        <f>SUM(L28:L34)</f>
        <v>708600</v>
      </c>
      <c r="M35" s="85">
        <f>SUM(M28:M34)</f>
        <v>138177000</v>
      </c>
    </row>
    <row r="36" spans="1:13" ht="15" customHeight="1">
      <c r="A36" s="598" t="s">
        <v>44</v>
      </c>
      <c r="B36" s="598"/>
      <c r="C36" s="599"/>
      <c r="D36" s="87">
        <v>320</v>
      </c>
      <c r="E36" s="76">
        <f t="shared" si="5"/>
        <v>32000</v>
      </c>
      <c r="F36" s="71">
        <v>117</v>
      </c>
      <c r="G36" s="87">
        <v>8</v>
      </c>
      <c r="H36" s="95">
        <v>800</v>
      </c>
      <c r="I36" s="89">
        <v>780</v>
      </c>
      <c r="J36" s="90">
        <v>0</v>
      </c>
      <c r="K36" s="87">
        <v>0</v>
      </c>
      <c r="L36" s="88">
        <v>0</v>
      </c>
      <c r="M36" s="74">
        <f>L36*190</f>
        <v>0</v>
      </c>
    </row>
    <row r="37" spans="1:13" ht="15" customHeight="1">
      <c r="A37" s="596" t="s">
        <v>119</v>
      </c>
      <c r="B37" s="596"/>
      <c r="C37" s="597"/>
      <c r="D37" s="92">
        <v>320</v>
      </c>
      <c r="E37" s="112">
        <f t="shared" si="5"/>
        <v>32000</v>
      </c>
      <c r="F37" s="81"/>
      <c r="G37" s="92">
        <v>8</v>
      </c>
      <c r="H37" s="93">
        <v>800</v>
      </c>
      <c r="I37" s="94">
        <v>780</v>
      </c>
      <c r="J37" s="84">
        <f>I37/H37</f>
        <v>0.975</v>
      </c>
      <c r="K37" s="92">
        <v>0</v>
      </c>
      <c r="L37" s="93">
        <v>0</v>
      </c>
      <c r="M37" s="84">
        <v>0</v>
      </c>
    </row>
    <row r="38" spans="1:13" ht="15" customHeight="1">
      <c r="A38" s="598" t="s">
        <v>46</v>
      </c>
      <c r="B38" s="598"/>
      <c r="C38" s="599"/>
      <c r="D38" s="75">
        <v>210</v>
      </c>
      <c r="E38" s="76">
        <f t="shared" si="5"/>
        <v>21000</v>
      </c>
      <c r="F38" s="71">
        <v>107</v>
      </c>
      <c r="G38" s="75">
        <v>0</v>
      </c>
      <c r="H38" s="95">
        <v>0</v>
      </c>
      <c r="I38" s="77">
        <v>0</v>
      </c>
      <c r="J38" s="78">
        <v>0</v>
      </c>
      <c r="K38" s="75">
        <v>0</v>
      </c>
      <c r="L38" s="95">
        <f>K38*100</f>
        <v>0</v>
      </c>
      <c r="M38" s="74">
        <f>L38*190</f>
        <v>0</v>
      </c>
    </row>
    <row r="39" spans="1:13" ht="15" customHeight="1">
      <c r="A39" s="598" t="s">
        <v>44</v>
      </c>
      <c r="B39" s="598"/>
      <c r="C39" s="599"/>
      <c r="D39" s="75">
        <v>2560</v>
      </c>
      <c r="E39" s="76">
        <f t="shared" si="5"/>
        <v>256000</v>
      </c>
      <c r="F39" s="71">
        <v>107</v>
      </c>
      <c r="G39" s="75">
        <v>91</v>
      </c>
      <c r="H39" s="95">
        <v>9100</v>
      </c>
      <c r="I39" s="77">
        <v>4868.5</v>
      </c>
      <c r="J39" s="78">
        <f>I39/H39</f>
        <v>0.535</v>
      </c>
      <c r="K39" s="75">
        <v>0</v>
      </c>
      <c r="L39" s="95">
        <f>K39*100</f>
        <v>0</v>
      </c>
      <c r="M39" s="74">
        <f>L39*190</f>
        <v>0</v>
      </c>
    </row>
    <row r="40" spans="1:13" ht="15" customHeight="1">
      <c r="A40" s="598" t="s">
        <v>47</v>
      </c>
      <c r="B40" s="598"/>
      <c r="C40" s="599"/>
      <c r="D40" s="75">
        <v>1050</v>
      </c>
      <c r="E40" s="76">
        <f t="shared" si="5"/>
        <v>105000</v>
      </c>
      <c r="F40" s="71">
        <v>107</v>
      </c>
      <c r="G40" s="75">
        <v>20</v>
      </c>
      <c r="H40" s="95">
        <v>2000</v>
      </c>
      <c r="I40" s="77">
        <v>1590</v>
      </c>
      <c r="J40" s="78">
        <f>I40/H40</f>
        <v>0.795</v>
      </c>
      <c r="K40" s="75">
        <v>0</v>
      </c>
      <c r="L40" s="95">
        <f>K40*100</f>
        <v>0</v>
      </c>
      <c r="M40" s="74">
        <f>L40*190</f>
        <v>0</v>
      </c>
    </row>
    <row r="41" spans="1:13" ht="15" customHeight="1">
      <c r="A41" s="598" t="s">
        <v>73</v>
      </c>
      <c r="B41" s="598"/>
      <c r="C41" s="599"/>
      <c r="D41" s="75">
        <v>180</v>
      </c>
      <c r="E41" s="76">
        <f t="shared" si="5"/>
        <v>18000</v>
      </c>
      <c r="F41" s="71">
        <v>107</v>
      </c>
      <c r="G41" s="75">
        <v>0</v>
      </c>
      <c r="H41" s="95">
        <v>0</v>
      </c>
      <c r="I41" s="77">
        <v>0</v>
      </c>
      <c r="J41" s="78">
        <v>0</v>
      </c>
      <c r="K41" s="75">
        <v>0</v>
      </c>
      <c r="L41" s="95">
        <f>K41*100</f>
        <v>0</v>
      </c>
      <c r="M41" s="74">
        <f>L41*190</f>
        <v>0</v>
      </c>
    </row>
    <row r="42" spans="1:13" ht="15" customHeight="1">
      <c r="A42" s="596" t="s">
        <v>120</v>
      </c>
      <c r="B42" s="596"/>
      <c r="C42" s="597"/>
      <c r="D42" s="79">
        <v>4000</v>
      </c>
      <c r="E42" s="80">
        <f t="shared" si="5"/>
        <v>400000</v>
      </c>
      <c r="F42" s="81"/>
      <c r="G42" s="79">
        <v>111</v>
      </c>
      <c r="H42" s="82">
        <v>11100</v>
      </c>
      <c r="I42" s="83">
        <v>6458.5</v>
      </c>
      <c r="J42" s="84">
        <f>I42/H42</f>
        <v>0.5818468468468468</v>
      </c>
      <c r="K42" s="79">
        <f>SUM(K38:K41)</f>
        <v>0</v>
      </c>
      <c r="L42" s="82">
        <f>SUM(L38:L41)</f>
        <v>0</v>
      </c>
      <c r="M42" s="85">
        <f>SUM(M38:M41)</f>
        <v>0</v>
      </c>
    </row>
    <row r="43" spans="1:13" ht="15" customHeight="1">
      <c r="A43" s="96"/>
      <c r="B43" s="97"/>
      <c r="C43" s="98"/>
      <c r="D43" s="75"/>
      <c r="E43" s="76"/>
      <c r="F43" s="99"/>
      <c r="G43" s="75"/>
      <c r="H43" s="95"/>
      <c r="I43" s="77"/>
      <c r="J43" s="78"/>
      <c r="K43" s="75"/>
      <c r="L43" s="95"/>
      <c r="M43" s="78"/>
    </row>
    <row r="44" spans="1:13" ht="15" customHeight="1" thickBot="1">
      <c r="A44" s="610" t="s">
        <v>121</v>
      </c>
      <c r="B44" s="610"/>
      <c r="C44" s="611"/>
      <c r="D44" s="100">
        <v>15000</v>
      </c>
      <c r="E44" s="101">
        <f>D44*100</f>
        <v>1500000</v>
      </c>
      <c r="F44" s="102"/>
      <c r="G44" s="100">
        <f>G42+G37+G35</f>
        <v>9512</v>
      </c>
      <c r="H44" s="103">
        <f>G44*100</f>
        <v>951200</v>
      </c>
      <c r="I44" s="104">
        <v>4901870.5</v>
      </c>
      <c r="J44" s="105">
        <f>I44/H44</f>
        <v>5.153354184188394</v>
      </c>
      <c r="K44" s="100">
        <f>(K42+K35)</f>
        <v>7086</v>
      </c>
      <c r="L44" s="103">
        <f>(L42+L35)</f>
        <v>708600</v>
      </c>
      <c r="M44" s="105">
        <f>(M42+M35)</f>
        <v>138177000</v>
      </c>
    </row>
    <row r="45" ht="12.75">
      <c r="A45" s="106" t="s">
        <v>122</v>
      </c>
    </row>
  </sheetData>
  <mergeCells count="42">
    <mergeCell ref="A30:C30"/>
    <mergeCell ref="A37:C37"/>
    <mergeCell ref="A38:C38"/>
    <mergeCell ref="A39:C39"/>
    <mergeCell ref="A32:C32"/>
    <mergeCell ref="A33:C33"/>
    <mergeCell ref="A34:C34"/>
    <mergeCell ref="A36:C36"/>
    <mergeCell ref="A41:C41"/>
    <mergeCell ref="A42:C42"/>
    <mergeCell ref="A44:C44"/>
    <mergeCell ref="A40:C40"/>
    <mergeCell ref="A28:C28"/>
    <mergeCell ref="A29:C29"/>
    <mergeCell ref="G26:J26"/>
    <mergeCell ref="A26:C27"/>
    <mergeCell ref="D26:E26"/>
    <mergeCell ref="A3:C4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12:C12"/>
    <mergeCell ref="A15:C15"/>
    <mergeCell ref="A17:C17"/>
    <mergeCell ref="A5:C5"/>
    <mergeCell ref="A6:C6"/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0" sqref="A10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613" t="s">
        <v>290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15.7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2.75">
      <c r="A3" s="47"/>
      <c r="B3" s="358"/>
      <c r="C3" s="358"/>
      <c r="D3" s="358"/>
      <c r="E3" s="358"/>
      <c r="F3" s="358"/>
      <c r="G3" s="358"/>
      <c r="H3" s="47"/>
      <c r="I3" s="47"/>
      <c r="J3" s="365"/>
      <c r="K3" s="359" t="s">
        <v>40</v>
      </c>
    </row>
    <row r="4" spans="1:11" ht="12.75">
      <c r="A4" s="360"/>
      <c r="B4" s="382">
        <v>2012</v>
      </c>
      <c r="C4" s="378">
        <v>2013</v>
      </c>
      <c r="D4" s="382">
        <v>2012</v>
      </c>
      <c r="E4" s="378">
        <v>2013</v>
      </c>
      <c r="F4" s="382">
        <v>2012</v>
      </c>
      <c r="G4" s="378">
        <v>2013</v>
      </c>
      <c r="H4" s="382">
        <v>2012</v>
      </c>
      <c r="I4" s="378">
        <v>2013</v>
      </c>
      <c r="J4" s="382">
        <v>2012</v>
      </c>
      <c r="K4" s="378">
        <v>2013</v>
      </c>
    </row>
    <row r="5" spans="1:11" ht="12.75">
      <c r="A5" s="368" t="s">
        <v>36</v>
      </c>
      <c r="B5" s="620" t="s">
        <v>41</v>
      </c>
      <c r="C5" s="621"/>
      <c r="D5" s="381" t="s">
        <v>138</v>
      </c>
      <c r="E5" s="381"/>
      <c r="F5" s="366" t="s">
        <v>25</v>
      </c>
      <c r="G5" s="367"/>
      <c r="H5" s="383" t="s">
        <v>23</v>
      </c>
      <c r="I5" s="383"/>
      <c r="J5" s="368" t="s">
        <v>85</v>
      </c>
      <c r="K5" s="369"/>
    </row>
    <row r="6" spans="1:11" ht="12.75">
      <c r="A6" s="379"/>
      <c r="B6" s="620" t="s">
        <v>37</v>
      </c>
      <c r="C6" s="621"/>
      <c r="D6" s="619" t="s">
        <v>139</v>
      </c>
      <c r="E6" s="619"/>
      <c r="F6" s="368" t="s">
        <v>253</v>
      </c>
      <c r="G6" s="369"/>
      <c r="H6" s="383" t="s">
        <v>135</v>
      </c>
      <c r="I6" s="383"/>
      <c r="J6" s="368" t="s">
        <v>134</v>
      </c>
      <c r="K6" s="369"/>
    </row>
    <row r="7" spans="1:11" ht="12.75">
      <c r="A7" s="380"/>
      <c r="B7" s="614" t="s">
        <v>136</v>
      </c>
      <c r="C7" s="615"/>
      <c r="D7" s="618" t="s">
        <v>140</v>
      </c>
      <c r="E7" s="618"/>
      <c r="F7" s="616" t="s">
        <v>97</v>
      </c>
      <c r="G7" s="617"/>
      <c r="H7" s="618" t="s">
        <v>98</v>
      </c>
      <c r="I7" s="618"/>
      <c r="J7" s="614" t="s">
        <v>98</v>
      </c>
      <c r="K7" s="615"/>
    </row>
    <row r="8" spans="1:11" ht="12.75">
      <c r="A8" s="179" t="s">
        <v>24</v>
      </c>
      <c r="B8" s="180">
        <v>485.04</v>
      </c>
      <c r="C8" s="180">
        <v>341.17</v>
      </c>
      <c r="D8" s="180">
        <v>296.51</v>
      </c>
      <c r="E8" s="180">
        <v>267.21</v>
      </c>
      <c r="F8" s="180">
        <v>390</v>
      </c>
      <c r="G8" s="180">
        <v>308.45</v>
      </c>
      <c r="H8" s="180">
        <v>350</v>
      </c>
      <c r="I8" s="180">
        <v>271.14</v>
      </c>
      <c r="J8" s="180">
        <v>300</v>
      </c>
      <c r="K8" s="180">
        <v>260.68</v>
      </c>
    </row>
    <row r="9" spans="1:11" ht="12.75">
      <c r="A9" s="179" t="s">
        <v>27</v>
      </c>
      <c r="B9" s="180">
        <v>441.31</v>
      </c>
      <c r="C9" s="180">
        <v>317.72</v>
      </c>
      <c r="D9" s="180">
        <v>270.64</v>
      </c>
      <c r="E9" s="180">
        <v>264.98</v>
      </c>
      <c r="F9" s="180">
        <v>378.95</v>
      </c>
      <c r="G9" s="180">
        <v>303.33</v>
      </c>
      <c r="H9" s="180">
        <v>346.84</v>
      </c>
      <c r="I9" s="180">
        <v>275</v>
      </c>
      <c r="J9" s="180">
        <v>284.21</v>
      </c>
      <c r="K9" s="180">
        <v>265</v>
      </c>
    </row>
    <row r="10" spans="1:11" ht="12.75">
      <c r="A10" s="179" t="s">
        <v>38</v>
      </c>
      <c r="B10" s="180">
        <v>387.49</v>
      </c>
      <c r="C10" s="180">
        <v>303.46</v>
      </c>
      <c r="D10" s="180">
        <v>255.29</v>
      </c>
      <c r="E10" s="180">
        <v>253.19</v>
      </c>
      <c r="F10" s="180">
        <v>346.82</v>
      </c>
      <c r="G10" s="180">
        <v>289.25</v>
      </c>
      <c r="H10" s="180">
        <v>322.27</v>
      </c>
      <c r="I10" s="180">
        <v>269.95</v>
      </c>
      <c r="J10" s="180">
        <v>272.27</v>
      </c>
      <c r="K10" s="180">
        <v>261</v>
      </c>
    </row>
    <row r="11" spans="1:11" ht="12.75">
      <c r="A11" s="179" t="s">
        <v>28</v>
      </c>
      <c r="B11" s="180">
        <v>379.53</v>
      </c>
      <c r="C11" s="180"/>
      <c r="D11" s="180">
        <v>248.66</v>
      </c>
      <c r="E11" s="180"/>
      <c r="F11" s="180">
        <v>340</v>
      </c>
      <c r="G11" s="180"/>
      <c r="H11" s="180">
        <v>320</v>
      </c>
      <c r="I11" s="180"/>
      <c r="J11" s="180">
        <v>254.5</v>
      </c>
      <c r="K11" s="180"/>
    </row>
    <row r="12" spans="1:11" ht="12.75">
      <c r="A12" s="179" t="s">
        <v>0</v>
      </c>
      <c r="B12" s="180">
        <v>382.65</v>
      </c>
      <c r="C12" s="180"/>
      <c r="D12" s="180">
        <v>253.75</v>
      </c>
      <c r="E12" s="180"/>
      <c r="F12" s="180">
        <v>336.36</v>
      </c>
      <c r="G12" s="180"/>
      <c r="H12" s="180">
        <v>316.36</v>
      </c>
      <c r="I12" s="180"/>
      <c r="J12" s="180">
        <v>253.73</v>
      </c>
      <c r="K12" s="180"/>
    </row>
    <row r="13" spans="1:11" ht="12.75">
      <c r="A13" s="179" t="s">
        <v>29</v>
      </c>
      <c r="B13" s="180">
        <v>360.31</v>
      </c>
      <c r="C13" s="180"/>
      <c r="D13" s="180">
        <v>252.44</v>
      </c>
      <c r="E13" s="180"/>
      <c r="F13" s="180">
        <v>340</v>
      </c>
      <c r="G13" s="180"/>
      <c r="H13" s="180">
        <v>320</v>
      </c>
      <c r="I13" s="180"/>
      <c r="J13" s="180">
        <v>260</v>
      </c>
      <c r="K13" s="180"/>
    </row>
    <row r="14" spans="1:11" ht="12.75">
      <c r="A14" s="179" t="s">
        <v>30</v>
      </c>
      <c r="B14" s="180">
        <v>408.055</v>
      </c>
      <c r="C14" s="180"/>
      <c r="D14" s="180">
        <v>275.19636363636357</v>
      </c>
      <c r="E14" s="180"/>
      <c r="F14" s="180">
        <v>350.90909090909093</v>
      </c>
      <c r="G14" s="180"/>
      <c r="H14" s="180">
        <v>327.04545454545456</v>
      </c>
      <c r="I14" s="180"/>
      <c r="J14" s="180">
        <v>265.90909090909093</v>
      </c>
      <c r="K14" s="180"/>
    </row>
    <row r="15" spans="1:11" ht="12.75">
      <c r="A15" s="179" t="s">
        <v>31</v>
      </c>
      <c r="B15" s="180">
        <v>378.48</v>
      </c>
      <c r="C15" s="180"/>
      <c r="D15" s="180">
        <v>276.83</v>
      </c>
      <c r="E15" s="180"/>
      <c r="F15" s="180">
        <v>356.3</v>
      </c>
      <c r="G15" s="180"/>
      <c r="H15" s="180">
        <v>331.3</v>
      </c>
      <c r="I15" s="180"/>
      <c r="J15" s="180">
        <v>278.7</v>
      </c>
      <c r="K15" s="180"/>
    </row>
    <row r="16" spans="1:11" ht="12.75">
      <c r="A16" s="179" t="s">
        <v>32</v>
      </c>
      <c r="B16" s="180">
        <v>385.92</v>
      </c>
      <c r="C16" s="180"/>
      <c r="D16" s="180">
        <v>287.51789473684204</v>
      </c>
      <c r="E16" s="180"/>
      <c r="F16" s="180">
        <v>355</v>
      </c>
      <c r="G16" s="180"/>
      <c r="H16" s="180">
        <v>330</v>
      </c>
      <c r="I16" s="180"/>
      <c r="J16" s="180">
        <v>280</v>
      </c>
      <c r="K16" s="180"/>
    </row>
    <row r="17" spans="1:11" ht="12.75">
      <c r="A17" s="179" t="s">
        <v>33</v>
      </c>
      <c r="B17" s="180">
        <v>374.98</v>
      </c>
      <c r="C17" s="180"/>
      <c r="D17" s="180">
        <v>283.42</v>
      </c>
      <c r="E17" s="180"/>
      <c r="F17" s="180">
        <v>350.91</v>
      </c>
      <c r="G17" s="180"/>
      <c r="H17" s="180">
        <v>327.27</v>
      </c>
      <c r="I17" s="180"/>
      <c r="J17" s="180">
        <v>278.64</v>
      </c>
      <c r="K17" s="180"/>
    </row>
    <row r="18" spans="1:11" ht="12.75">
      <c r="A18" s="179" t="s">
        <v>34</v>
      </c>
      <c r="B18" s="180">
        <v>355.23</v>
      </c>
      <c r="C18" s="180"/>
      <c r="D18" s="180">
        <v>266.14</v>
      </c>
      <c r="E18" s="180"/>
      <c r="F18" s="180">
        <v>326.5</v>
      </c>
      <c r="G18" s="180"/>
      <c r="H18" s="180">
        <v>302.25</v>
      </c>
      <c r="I18" s="180"/>
      <c r="J18" s="180">
        <v>275</v>
      </c>
      <c r="K18" s="180"/>
    </row>
    <row r="19" spans="1:11" ht="12.75">
      <c r="A19" s="179" t="s">
        <v>35</v>
      </c>
      <c r="B19" s="180">
        <v>341.4</v>
      </c>
      <c r="C19" s="180"/>
      <c r="D19" s="180">
        <v>256.61</v>
      </c>
      <c r="E19" s="180"/>
      <c r="F19" s="180">
        <v>312.78</v>
      </c>
      <c r="G19" s="180"/>
      <c r="H19" s="180">
        <v>281.11</v>
      </c>
      <c r="I19" s="180"/>
      <c r="J19" s="180">
        <v>264.44</v>
      </c>
      <c r="K19" s="180"/>
    </row>
    <row r="20" spans="1:11" ht="12.75">
      <c r="A20" s="119" t="s">
        <v>39</v>
      </c>
      <c r="B20" s="181">
        <f aca="true" t="shared" si="0" ref="B20:K20">AVERAGE(B8:B19)</f>
        <v>390.0329166666666</v>
      </c>
      <c r="C20" s="182">
        <f t="shared" si="0"/>
        <v>320.78333333333336</v>
      </c>
      <c r="D20" s="181">
        <f t="shared" si="0"/>
        <v>268.5836881977671</v>
      </c>
      <c r="E20" s="181">
        <f t="shared" si="0"/>
        <v>261.79333333333335</v>
      </c>
      <c r="F20" s="182">
        <f t="shared" si="0"/>
        <v>348.71075757575755</v>
      </c>
      <c r="G20" s="182">
        <f t="shared" si="0"/>
        <v>300.3433333333333</v>
      </c>
      <c r="H20" s="182">
        <f t="shared" si="0"/>
        <v>322.87045454545455</v>
      </c>
      <c r="I20" s="182">
        <f t="shared" si="0"/>
        <v>272.03</v>
      </c>
      <c r="J20" s="182">
        <f t="shared" si="0"/>
        <v>272.28325757575755</v>
      </c>
      <c r="K20" s="183">
        <f t="shared" si="0"/>
        <v>262.2266666666667</v>
      </c>
    </row>
    <row r="21" spans="1:11" ht="12.75">
      <c r="A21" s="370" t="s">
        <v>141</v>
      </c>
      <c r="B21" s="371"/>
      <c r="C21" s="371"/>
      <c r="D21" s="371"/>
      <c r="E21" s="371"/>
      <c r="F21" s="372"/>
      <c r="G21" s="371"/>
      <c r="H21" s="372"/>
      <c r="I21" s="371"/>
      <c r="J21" s="372"/>
      <c r="K21" s="371"/>
    </row>
    <row r="22" spans="1:7" ht="12.75">
      <c r="A22" s="7" t="s">
        <v>238</v>
      </c>
      <c r="B22" s="373"/>
      <c r="C22" s="373"/>
      <c r="D22" s="373"/>
      <c r="E22" s="373"/>
      <c r="F22" s="374"/>
      <c r="G22" s="375"/>
    </row>
    <row r="23" spans="1:7" ht="12.75">
      <c r="A23" s="375"/>
      <c r="B23" s="376"/>
      <c r="C23" s="377"/>
      <c r="D23" s="377"/>
      <c r="E23" s="377"/>
      <c r="F23" s="377"/>
      <c r="G23" s="375"/>
    </row>
    <row r="24" spans="1:7" ht="12.75">
      <c r="A24" s="375"/>
      <c r="B24" s="375"/>
      <c r="C24" s="375"/>
      <c r="D24" s="375"/>
      <c r="E24" s="375"/>
      <c r="F24" s="375"/>
      <c r="G24" s="375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.57421875" style="261" customWidth="1"/>
    <col min="2" max="2" width="43.421875" style="267" customWidth="1"/>
    <col min="3" max="3" width="10.8515625" style="262" customWidth="1"/>
    <col min="4" max="4" width="7.7109375" style="262" customWidth="1"/>
    <col min="5" max="5" width="10.8515625" style="262" customWidth="1"/>
    <col min="6" max="6" width="7.7109375" style="262" customWidth="1"/>
    <col min="7" max="7" width="8.7109375" style="262" customWidth="1"/>
    <col min="8" max="16384" width="11.00390625" style="262" customWidth="1"/>
  </cols>
  <sheetData>
    <row r="1" spans="1:5" s="256" customFormat="1" ht="12">
      <c r="A1" s="253" t="s">
        <v>77</v>
      </c>
      <c r="B1" s="254"/>
      <c r="C1" s="255"/>
      <c r="D1" s="255"/>
      <c r="E1" s="255"/>
    </row>
    <row r="2" spans="1:5" s="256" customFormat="1" ht="12">
      <c r="A2" s="253" t="s">
        <v>185</v>
      </c>
      <c r="B2" s="254"/>
      <c r="C2" s="255"/>
      <c r="D2" s="255"/>
      <c r="E2" s="255"/>
    </row>
    <row r="3" spans="1:7" s="256" customFormat="1" ht="12">
      <c r="A3" s="257" t="s">
        <v>186</v>
      </c>
      <c r="B3" s="258"/>
      <c r="C3" s="259"/>
      <c r="D3" s="259"/>
      <c r="E3" s="259"/>
      <c r="G3" s="260"/>
    </row>
    <row r="4" spans="1:2" s="256" customFormat="1" ht="12">
      <c r="A4" s="257" t="s">
        <v>187</v>
      </c>
      <c r="B4" s="258"/>
    </row>
    <row r="5" spans="1:2" s="256" customFormat="1" ht="12">
      <c r="A5" s="261"/>
      <c r="B5" s="261"/>
    </row>
    <row r="6" spans="1:5" s="256" customFormat="1" ht="12">
      <c r="A6" s="261" t="s">
        <v>184</v>
      </c>
      <c r="B6" s="261"/>
      <c r="C6" s="262"/>
      <c r="D6" s="262"/>
      <c r="E6" s="262"/>
    </row>
    <row r="7" spans="1:5" s="256" customFormat="1" ht="12">
      <c r="A7" s="261" t="s">
        <v>278</v>
      </c>
      <c r="B7" s="261"/>
      <c r="C7" s="262"/>
      <c r="D7" s="262"/>
      <c r="E7" s="262"/>
    </row>
    <row r="8" spans="1:2" s="256" customFormat="1" ht="12">
      <c r="A8" s="261"/>
      <c r="B8" s="261"/>
    </row>
    <row r="9" spans="1:2" s="256" customFormat="1" ht="12">
      <c r="A9" s="261"/>
      <c r="B9" s="261"/>
    </row>
    <row r="10" spans="1:8" s="264" customFormat="1" ht="11.25" customHeight="1">
      <c r="A10" s="627" t="s">
        <v>188</v>
      </c>
      <c r="B10" s="628"/>
      <c r="C10" s="625" t="s">
        <v>335</v>
      </c>
      <c r="D10" s="626"/>
      <c r="E10" s="625" t="s">
        <v>336</v>
      </c>
      <c r="F10" s="626"/>
      <c r="G10" s="623" t="s">
        <v>189</v>
      </c>
      <c r="H10" s="263"/>
    </row>
    <row r="11" spans="1:8" s="264" customFormat="1" ht="24">
      <c r="A11" s="629"/>
      <c r="B11" s="630"/>
      <c r="C11" s="393" t="s">
        <v>200</v>
      </c>
      <c r="D11" s="392" t="s">
        <v>190</v>
      </c>
      <c r="E11" s="393" t="s">
        <v>201</v>
      </c>
      <c r="F11" s="392" t="s">
        <v>190</v>
      </c>
      <c r="G11" s="624"/>
      <c r="H11" s="263"/>
    </row>
    <row r="12" spans="1:9" s="257" customFormat="1" ht="12">
      <c r="A12" s="394" t="s">
        <v>234</v>
      </c>
      <c r="B12" s="394"/>
      <c r="C12" s="395">
        <v>3891058</v>
      </c>
      <c r="D12" s="396">
        <f aca="true" t="shared" si="0" ref="D12:D31">C12/$C$31</f>
        <v>0.18918411954507805</v>
      </c>
      <c r="E12" s="395">
        <v>3611881</v>
      </c>
      <c r="F12" s="396">
        <f aca="true" t="shared" si="1" ref="F12:F31">E12/$E$31</f>
        <v>0.18606473463085307</v>
      </c>
      <c r="G12" s="396">
        <f>IF(E12&lt;&gt;0,(C12/E12-1),"-")</f>
        <v>0.0772940747494173</v>
      </c>
      <c r="H12" s="265"/>
      <c r="I12" s="265"/>
    </row>
    <row r="13" spans="1:9" s="257" customFormat="1" ht="12">
      <c r="A13" s="394" t="s">
        <v>191</v>
      </c>
      <c r="B13" s="394"/>
      <c r="C13" s="395">
        <v>3658992</v>
      </c>
      <c r="D13" s="396">
        <f t="shared" si="0"/>
        <v>0.17790101816587783</v>
      </c>
      <c r="E13" s="395">
        <v>4828744</v>
      </c>
      <c r="F13" s="396">
        <f t="shared" si="1"/>
        <v>0.248750989016616</v>
      </c>
      <c r="G13" s="396">
        <f>IF(E13&lt;&gt;0,(C13/E13-1),"-")</f>
        <v>-0.24224767351510046</v>
      </c>
      <c r="H13" s="263"/>
      <c r="I13" s="265"/>
    </row>
    <row r="14" spans="1:9" s="257" customFormat="1" ht="12">
      <c r="A14" s="394" t="s">
        <v>193</v>
      </c>
      <c r="B14" s="394"/>
      <c r="C14" s="395">
        <v>3294956</v>
      </c>
      <c r="D14" s="396">
        <f t="shared" si="0"/>
        <v>0.16020150555447185</v>
      </c>
      <c r="E14" s="395">
        <v>2333691</v>
      </c>
      <c r="F14" s="396">
        <f t="shared" si="1"/>
        <v>0.12021924216922156</v>
      </c>
      <c r="G14" s="396">
        <f>IF(E14&lt;&gt;0,(C14/E14-1),"-")</f>
        <v>0.4119075747389007</v>
      </c>
      <c r="H14" s="263"/>
      <c r="I14" s="265"/>
    </row>
    <row r="15" spans="1:9" s="257" customFormat="1" ht="12">
      <c r="A15" s="394" t="s">
        <v>236</v>
      </c>
      <c r="B15" s="394"/>
      <c r="C15" s="395">
        <v>2531265</v>
      </c>
      <c r="D15" s="396">
        <f t="shared" si="0"/>
        <v>0.12307067649988049</v>
      </c>
      <c r="E15" s="395">
        <v>875564</v>
      </c>
      <c r="F15" s="396">
        <f t="shared" si="1"/>
        <v>0.045104360667565804</v>
      </c>
      <c r="G15" s="396">
        <f>IF(E15&lt;&gt;0,(C15/E15-1),"-")</f>
        <v>1.891010822738258</v>
      </c>
      <c r="H15" s="263"/>
      <c r="I15" s="265"/>
    </row>
    <row r="16" spans="1:9" s="257" customFormat="1" ht="12">
      <c r="A16" s="394" t="s">
        <v>192</v>
      </c>
      <c r="B16" s="394"/>
      <c r="C16" s="395">
        <v>2209650</v>
      </c>
      <c r="D16" s="396">
        <f t="shared" si="0"/>
        <v>0.10743368249786606</v>
      </c>
      <c r="E16" s="395">
        <v>2242952</v>
      </c>
      <c r="F16" s="396">
        <f t="shared" si="1"/>
        <v>0.11554485562224812</v>
      </c>
      <c r="G16" s="396">
        <f>IF(E16&lt;&gt;0,(C16/E16-1),"-")</f>
        <v>-0.01484739753681752</v>
      </c>
      <c r="H16" s="263"/>
      <c r="I16" s="265"/>
    </row>
    <row r="17" spans="1:10" s="257" customFormat="1" ht="12">
      <c r="A17" s="397" t="s">
        <v>162</v>
      </c>
      <c r="B17" s="397"/>
      <c r="C17" s="398">
        <f>SUM(C18:C22)</f>
        <v>1429138</v>
      </c>
      <c r="D17" s="399">
        <f t="shared" si="0"/>
        <v>0.06948501262083828</v>
      </c>
      <c r="E17" s="398">
        <f>SUM(E18:E22)</f>
        <v>1759428</v>
      </c>
      <c r="F17" s="399">
        <f t="shared" si="1"/>
        <v>0.09063629281310558</v>
      </c>
      <c r="G17" s="396">
        <f aca="true" t="shared" si="2" ref="G17:G30">IF(E17&lt;&gt;0,(C17/E17-1),"-")</f>
        <v>-0.18772578360694503</v>
      </c>
      <c r="H17" s="265"/>
      <c r="I17" s="265"/>
      <c r="J17" s="558"/>
    </row>
    <row r="18" spans="1:9" s="257" customFormat="1" ht="12">
      <c r="A18" s="397"/>
      <c r="B18" s="397" t="s">
        <v>194</v>
      </c>
      <c r="C18" s="398">
        <v>1254531</v>
      </c>
      <c r="D18" s="399">
        <f t="shared" si="0"/>
        <v>0.0609955808104136</v>
      </c>
      <c r="E18" s="398">
        <v>1602092</v>
      </c>
      <c r="F18" s="399">
        <f t="shared" si="1"/>
        <v>0.08253118605906802</v>
      </c>
      <c r="G18" s="396">
        <f t="shared" si="2"/>
        <v>-0.2169419733698189</v>
      </c>
      <c r="H18" s="265"/>
      <c r="I18" s="265"/>
    </row>
    <row r="19" spans="1:9" s="257" customFormat="1" ht="12">
      <c r="A19" s="397"/>
      <c r="B19" s="397" t="s">
        <v>195</v>
      </c>
      <c r="C19" s="398">
        <v>162988</v>
      </c>
      <c r="D19" s="399">
        <f t="shared" si="0"/>
        <v>0.00792451340391564</v>
      </c>
      <c r="E19" s="398">
        <v>148138</v>
      </c>
      <c r="F19" s="399">
        <f t="shared" si="1"/>
        <v>0.007631275133024956</v>
      </c>
      <c r="G19" s="396">
        <f t="shared" si="2"/>
        <v>0.10024436673912174</v>
      </c>
      <c r="H19" s="265"/>
      <c r="I19" s="265"/>
    </row>
    <row r="20" spans="1:9" s="257" customFormat="1" ht="12">
      <c r="A20" s="397"/>
      <c r="B20" s="397" t="s">
        <v>297</v>
      </c>
      <c r="C20" s="398">
        <v>3326</v>
      </c>
      <c r="D20" s="399">
        <f t="shared" si="0"/>
        <v>0.00016171087185205916</v>
      </c>
      <c r="E20" s="398">
        <v>5043</v>
      </c>
      <c r="F20" s="399">
        <f t="shared" si="1"/>
        <v>0.00025978830884610874</v>
      </c>
      <c r="G20" s="396">
        <f t="shared" si="2"/>
        <v>-0.34047194130477887</v>
      </c>
      <c r="H20" s="263"/>
      <c r="I20" s="265"/>
    </row>
    <row r="21" spans="1:9" s="257" customFormat="1" ht="12">
      <c r="A21" s="397"/>
      <c r="B21" s="397" t="s">
        <v>224</v>
      </c>
      <c r="C21" s="398">
        <v>8293</v>
      </c>
      <c r="D21" s="399">
        <f t="shared" si="0"/>
        <v>0.00040320753465698334</v>
      </c>
      <c r="E21" s="398">
        <v>4087</v>
      </c>
      <c r="F21" s="399">
        <f t="shared" si="1"/>
        <v>0.0002105403169252521</v>
      </c>
      <c r="G21" s="396">
        <f t="shared" si="2"/>
        <v>1.0291167115243454</v>
      </c>
      <c r="H21" s="263"/>
      <c r="I21" s="265"/>
    </row>
    <row r="22" spans="1:9" s="257" customFormat="1" ht="12">
      <c r="A22" s="397"/>
      <c r="B22" s="397" t="s">
        <v>264</v>
      </c>
      <c r="C22" s="398">
        <v>0</v>
      </c>
      <c r="D22" s="399">
        <f t="shared" si="0"/>
        <v>0</v>
      </c>
      <c r="E22" s="398">
        <v>68</v>
      </c>
      <c r="F22" s="399">
        <f t="shared" si="1"/>
        <v>3.5029952412324794E-06</v>
      </c>
      <c r="G22" s="396">
        <f t="shared" si="2"/>
        <v>-1</v>
      </c>
      <c r="H22" s="263"/>
      <c r="I22" s="265"/>
    </row>
    <row r="23" spans="1:9" s="257" customFormat="1" ht="12">
      <c r="A23" s="394" t="s">
        <v>235</v>
      </c>
      <c r="B23" s="394"/>
      <c r="C23" s="395">
        <v>685900</v>
      </c>
      <c r="D23" s="396">
        <f t="shared" si="0"/>
        <v>0.03334861304970757</v>
      </c>
      <c r="E23" s="395">
        <v>617788</v>
      </c>
      <c r="F23" s="396">
        <f t="shared" si="1"/>
        <v>0.03182512388368428</v>
      </c>
      <c r="G23" s="396">
        <f aca="true" t="shared" si="3" ref="G23:G29">IF(E23&lt;&gt;0,(C23/E23-1),"-")</f>
        <v>0.11025141310611408</v>
      </c>
      <c r="H23" s="265"/>
      <c r="I23" s="265"/>
    </row>
    <row r="24" spans="1:9" s="257" customFormat="1" ht="12">
      <c r="A24" s="394" t="s">
        <v>270</v>
      </c>
      <c r="B24" s="394"/>
      <c r="C24" s="395">
        <v>675045</v>
      </c>
      <c r="D24" s="396">
        <f t="shared" si="0"/>
        <v>0.03282084049590297</v>
      </c>
      <c r="E24" s="395">
        <v>738173</v>
      </c>
      <c r="F24" s="396">
        <f t="shared" si="1"/>
        <v>0.03802671332656328</v>
      </c>
      <c r="G24" s="396">
        <f t="shared" si="3"/>
        <v>-0.08551924819791568</v>
      </c>
      <c r="H24" s="263"/>
      <c r="I24" s="265"/>
    </row>
    <row r="25" spans="1:9" s="257" customFormat="1" ht="12">
      <c r="A25" s="394" t="s">
        <v>197</v>
      </c>
      <c r="B25" s="394"/>
      <c r="C25" s="395">
        <v>419814</v>
      </c>
      <c r="D25" s="396">
        <f t="shared" si="0"/>
        <v>0.020411451580186517</v>
      </c>
      <c r="E25" s="395">
        <v>467520</v>
      </c>
      <c r="F25" s="396">
        <f t="shared" si="1"/>
        <v>0.024084122576191306</v>
      </c>
      <c r="G25" s="396">
        <f t="shared" si="3"/>
        <v>-0.10204055441478443</v>
      </c>
      <c r="H25" s="263"/>
      <c r="I25" s="265"/>
    </row>
    <row r="26" spans="1:9" s="257" customFormat="1" ht="12">
      <c r="A26" s="394" t="s">
        <v>196</v>
      </c>
      <c r="B26" s="394"/>
      <c r="C26" s="395">
        <v>418627</v>
      </c>
      <c r="D26" s="396">
        <f t="shared" si="0"/>
        <v>0.020353739371861686</v>
      </c>
      <c r="E26" s="395">
        <v>555131</v>
      </c>
      <c r="F26" s="396">
        <f t="shared" si="1"/>
        <v>0.02859737134206805</v>
      </c>
      <c r="G26" s="396">
        <f t="shared" si="3"/>
        <v>-0.24589511304538925</v>
      </c>
      <c r="H26" s="263"/>
      <c r="I26" s="265"/>
    </row>
    <row r="27" spans="1:9" s="257" customFormat="1" ht="12">
      <c r="A27" s="394" t="s">
        <v>215</v>
      </c>
      <c r="B27" s="394"/>
      <c r="C27" s="395">
        <v>177586</v>
      </c>
      <c r="D27" s="396">
        <f t="shared" si="0"/>
        <v>0.008634271463836373</v>
      </c>
      <c r="E27" s="395">
        <v>185291</v>
      </c>
      <c r="F27" s="396">
        <f t="shared" si="1"/>
        <v>0.009545198400635403</v>
      </c>
      <c r="G27" s="396">
        <f t="shared" si="3"/>
        <v>-0.04158323933704278</v>
      </c>
      <c r="H27" s="263"/>
      <c r="I27" s="265"/>
    </row>
    <row r="28" spans="1:9" s="257" customFormat="1" ht="12">
      <c r="A28" s="394" t="s">
        <v>271</v>
      </c>
      <c r="B28" s="394"/>
      <c r="C28" s="395">
        <v>105590</v>
      </c>
      <c r="D28" s="396">
        <f t="shared" si="0"/>
        <v>0.005133809668929322</v>
      </c>
      <c r="E28" s="395">
        <v>68313</v>
      </c>
      <c r="F28" s="396">
        <f t="shared" si="1"/>
        <v>0.003519119322269329</v>
      </c>
      <c r="G28" s="396">
        <f t="shared" si="3"/>
        <v>0.5456794460790773</v>
      </c>
      <c r="H28" s="263"/>
      <c r="I28" s="265"/>
    </row>
    <row r="29" spans="1:9" s="257" customFormat="1" ht="12">
      <c r="A29" s="394" t="s">
        <v>267</v>
      </c>
      <c r="B29" s="394"/>
      <c r="C29" s="395">
        <v>74167</v>
      </c>
      <c r="D29" s="396">
        <f t="shared" si="0"/>
        <v>0.003606016305667971</v>
      </c>
      <c r="E29" s="395">
        <v>98663</v>
      </c>
      <c r="F29" s="396">
        <f t="shared" si="1"/>
        <v>0.005082588521848825</v>
      </c>
      <c r="G29" s="396">
        <f t="shared" si="3"/>
        <v>-0.24827949687319462</v>
      </c>
      <c r="H29" s="263"/>
      <c r="I29" s="265"/>
    </row>
    <row r="30" spans="1:9" s="257" customFormat="1" ht="12">
      <c r="A30" s="394" t="s">
        <v>198</v>
      </c>
      <c r="B30" s="394"/>
      <c r="C30" s="270">
        <f>C31-SUM(C12:C17,C23:C28:C29)</f>
        <v>995784</v>
      </c>
      <c r="D30" s="396">
        <f t="shared" si="0"/>
        <v>0.04841524317989503</v>
      </c>
      <c r="E30" s="270">
        <f>E31-SUM(E12:E17,E23:E28:E29)</f>
        <v>1028820</v>
      </c>
      <c r="F30" s="396">
        <f t="shared" si="1"/>
        <v>0.0529992877071294</v>
      </c>
      <c r="G30" s="396">
        <f t="shared" si="2"/>
        <v>-0.0321105732781245</v>
      </c>
      <c r="H30" s="265"/>
      <c r="I30" s="265"/>
    </row>
    <row r="31" spans="1:8" ht="12">
      <c r="A31" s="400" t="s">
        <v>199</v>
      </c>
      <c r="B31" s="400"/>
      <c r="C31" s="401">
        <v>20567572</v>
      </c>
      <c r="D31" s="402">
        <f t="shared" si="0"/>
        <v>1</v>
      </c>
      <c r="E31" s="401">
        <v>19411959</v>
      </c>
      <c r="F31" s="402">
        <f t="shared" si="1"/>
        <v>1</v>
      </c>
      <c r="G31" s="402">
        <f>IF(E31&lt;&gt;0,(C31/E31-1),"-")</f>
        <v>0.059530982936858656</v>
      </c>
      <c r="H31" s="263"/>
    </row>
    <row r="32" spans="1:8" ht="12">
      <c r="A32" s="622" t="s">
        <v>248</v>
      </c>
      <c r="B32" s="622"/>
      <c r="C32" s="622"/>
      <c r="D32" s="622"/>
      <c r="E32" s="403"/>
      <c r="F32" s="403"/>
      <c r="G32" s="403"/>
      <c r="H32" s="263"/>
    </row>
    <row r="33" spans="1:8" ht="12">
      <c r="A33" s="251"/>
      <c r="B33" s="250"/>
      <c r="C33" s="252"/>
      <c r="D33" s="271"/>
      <c r="E33" s="271"/>
      <c r="F33" s="271"/>
      <c r="G33" s="271"/>
      <c r="H33" s="263"/>
    </row>
    <row r="34" spans="1:8" ht="12">
      <c r="A34" s="263"/>
      <c r="B34" s="263"/>
      <c r="C34" s="266"/>
      <c r="D34" s="266"/>
      <c r="E34" s="266"/>
      <c r="F34" s="266"/>
      <c r="G34" s="266"/>
      <c r="H34" s="263"/>
    </row>
    <row r="35" spans="1:8" ht="12">
      <c r="A35" s="263"/>
      <c r="B35" s="263"/>
      <c r="C35" s="266"/>
      <c r="D35" s="295"/>
      <c r="E35" s="266"/>
      <c r="F35" s="266"/>
      <c r="G35" s="266"/>
      <c r="H35" s="263"/>
    </row>
    <row r="36" spans="1:8" ht="12">
      <c r="A36" s="263"/>
      <c r="B36" s="263"/>
      <c r="C36" s="294"/>
      <c r="D36" s="294"/>
      <c r="E36" s="294"/>
      <c r="F36" s="294"/>
      <c r="G36" s="294"/>
      <c r="H36" s="263"/>
    </row>
    <row r="37" spans="1:8" ht="12">
      <c r="A37" s="263"/>
      <c r="B37" s="263"/>
      <c r="C37" s="266"/>
      <c r="D37" s="263"/>
      <c r="E37" s="263"/>
      <c r="F37" s="263"/>
      <c r="G37" s="263"/>
      <c r="H37" s="263"/>
    </row>
    <row r="38" spans="1:8" ht="12">
      <c r="A38" s="263"/>
      <c r="B38" s="263"/>
      <c r="C38" s="263"/>
      <c r="D38" s="263"/>
      <c r="E38" s="263"/>
      <c r="F38" s="263"/>
      <c r="G38" s="263"/>
      <c r="H38" s="263"/>
    </row>
    <row r="39" spans="1:8" ht="12">
      <c r="A39" s="263"/>
      <c r="B39" s="263"/>
      <c r="C39" s="263"/>
      <c r="D39" s="263"/>
      <c r="E39" s="263"/>
      <c r="F39" s="263"/>
      <c r="G39" s="263"/>
      <c r="H39" s="263"/>
    </row>
    <row r="40" spans="1:8" ht="12">
      <c r="A40" s="263"/>
      <c r="B40" s="263"/>
      <c r="C40" s="263"/>
      <c r="D40" s="263"/>
      <c r="E40" s="263"/>
      <c r="F40" s="263"/>
      <c r="G40" s="263"/>
      <c r="H40" s="263"/>
    </row>
    <row r="41" spans="1:8" ht="12">
      <c r="A41" s="263"/>
      <c r="B41" s="263"/>
      <c r="C41" s="263"/>
      <c r="D41" s="263"/>
      <c r="E41" s="263"/>
      <c r="F41" s="263"/>
      <c r="G41" s="263"/>
      <c r="H41" s="263"/>
    </row>
    <row r="42" spans="1:8" ht="12">
      <c r="A42" s="263"/>
      <c r="B42" s="263"/>
      <c r="C42" s="263"/>
      <c r="D42" s="263"/>
      <c r="E42" s="263"/>
      <c r="F42" s="263"/>
      <c r="G42" s="263"/>
      <c r="H42" s="263"/>
    </row>
    <row r="43" spans="1:8" ht="12">
      <c r="A43" s="263"/>
      <c r="B43" s="263"/>
      <c r="C43" s="263"/>
      <c r="D43" s="263"/>
      <c r="E43" s="263"/>
      <c r="F43" s="263"/>
      <c r="G43" s="263"/>
      <c r="H43" s="263"/>
    </row>
    <row r="44" spans="1:8" ht="12">
      <c r="A44" s="263"/>
      <c r="B44" s="263"/>
      <c r="C44" s="263"/>
      <c r="D44" s="263"/>
      <c r="E44" s="263"/>
      <c r="F44" s="263"/>
      <c r="G44" s="263"/>
      <c r="H44" s="263"/>
    </row>
    <row r="45" spans="1:8" ht="12">
      <c r="A45" s="263"/>
      <c r="B45" s="263"/>
      <c r="C45" s="263"/>
      <c r="D45" s="263"/>
      <c r="E45" s="263"/>
      <c r="F45" s="263"/>
      <c r="G45" s="263"/>
      <c r="H45" s="263"/>
    </row>
    <row r="46" spans="1:8" ht="12">
      <c r="A46" s="263"/>
      <c r="B46" s="263"/>
      <c r="C46" s="263"/>
      <c r="D46" s="263"/>
      <c r="E46" s="263"/>
      <c r="F46" s="263"/>
      <c r="G46" s="263"/>
      <c r="H46" s="263"/>
    </row>
    <row r="47" spans="1:8" ht="12">
      <c r="A47" s="263"/>
      <c r="B47" s="263"/>
      <c r="C47" s="263"/>
      <c r="D47" s="263"/>
      <c r="E47" s="263"/>
      <c r="F47" s="263"/>
      <c r="G47" s="263"/>
      <c r="H47" s="263"/>
    </row>
    <row r="48" spans="1:8" ht="12">
      <c r="A48" s="263"/>
      <c r="B48" s="263"/>
      <c r="C48" s="263"/>
      <c r="D48" s="263"/>
      <c r="E48" s="263"/>
      <c r="F48" s="263"/>
      <c r="G48" s="263"/>
      <c r="H48" s="263"/>
    </row>
    <row r="49" spans="1:8" ht="12">
      <c r="A49" s="263"/>
      <c r="B49" s="263"/>
      <c r="C49" s="263"/>
      <c r="D49" s="263"/>
      <c r="E49" s="263"/>
      <c r="F49" s="263"/>
      <c r="G49" s="263"/>
      <c r="H49" s="263"/>
    </row>
    <row r="50" spans="1:8" ht="12">
      <c r="A50" s="263"/>
      <c r="B50" s="263"/>
      <c r="C50" s="263"/>
      <c r="D50" s="263"/>
      <c r="E50" s="263"/>
      <c r="F50" s="263"/>
      <c r="G50" s="263"/>
      <c r="H50" s="263"/>
    </row>
    <row r="51" spans="1:8" ht="12">
      <c r="A51" s="263"/>
      <c r="B51" s="263"/>
      <c r="C51" s="263"/>
      <c r="D51" s="263"/>
      <c r="E51" s="263"/>
      <c r="F51" s="263"/>
      <c r="G51" s="263"/>
      <c r="H51" s="263"/>
    </row>
    <row r="52" spans="1:8" ht="12">
      <c r="A52" s="263"/>
      <c r="B52" s="263"/>
      <c r="C52" s="263"/>
      <c r="D52" s="263"/>
      <c r="E52" s="263"/>
      <c r="F52" s="263"/>
      <c r="G52" s="263"/>
      <c r="H52" s="263"/>
    </row>
    <row r="53" spans="1:8" ht="12">
      <c r="A53" s="263"/>
      <c r="B53" s="263"/>
      <c r="C53" s="263"/>
      <c r="D53" s="263"/>
      <c r="E53" s="263"/>
      <c r="F53" s="263"/>
      <c r="G53" s="263"/>
      <c r="H53" s="263"/>
    </row>
    <row r="54" spans="1:8" ht="12">
      <c r="A54" s="263"/>
      <c r="B54" s="263"/>
      <c r="C54" s="263"/>
      <c r="D54" s="263"/>
      <c r="E54" s="263"/>
      <c r="F54" s="263"/>
      <c r="G54" s="263"/>
      <c r="H54" s="263"/>
    </row>
    <row r="55" spans="1:8" ht="12">
      <c r="A55" s="263"/>
      <c r="B55" s="263"/>
      <c r="C55" s="263"/>
      <c r="D55" s="263"/>
      <c r="E55" s="263"/>
      <c r="F55" s="263"/>
      <c r="G55" s="263"/>
      <c r="H55" s="263"/>
    </row>
    <row r="56" spans="1:8" ht="12">
      <c r="A56" s="263"/>
      <c r="B56" s="263"/>
      <c r="C56" s="263"/>
      <c r="D56" s="263"/>
      <c r="E56" s="263"/>
      <c r="F56" s="263"/>
      <c r="G56" s="263"/>
      <c r="H56" s="263"/>
    </row>
    <row r="57" spans="1:8" ht="12">
      <c r="A57" s="263"/>
      <c r="B57" s="263"/>
      <c r="C57" s="263"/>
      <c r="D57" s="263"/>
      <c r="E57" s="263"/>
      <c r="F57" s="263"/>
      <c r="G57" s="263"/>
      <c r="H57" s="263"/>
    </row>
    <row r="58" spans="1:8" ht="12">
      <c r="A58" s="263"/>
      <c r="B58" s="263"/>
      <c r="C58" s="263"/>
      <c r="D58" s="263"/>
      <c r="E58" s="263"/>
      <c r="F58" s="263"/>
      <c r="G58" s="263"/>
      <c r="H58" s="263"/>
    </row>
    <row r="59" spans="1:8" ht="12">
      <c r="A59" s="263"/>
      <c r="B59" s="263"/>
      <c r="C59" s="263"/>
      <c r="D59" s="263"/>
      <c r="E59" s="263"/>
      <c r="F59" s="263"/>
      <c r="G59" s="263"/>
      <c r="H59" s="263"/>
    </row>
    <row r="60" spans="1:8" ht="12">
      <c r="A60" s="263"/>
      <c r="B60" s="263"/>
      <c r="C60" s="263"/>
      <c r="D60" s="263"/>
      <c r="E60" s="263"/>
      <c r="F60" s="263"/>
      <c r="G60" s="263"/>
      <c r="H60" s="263"/>
    </row>
    <row r="61" spans="1:8" ht="12">
      <c r="A61" s="263"/>
      <c r="B61" s="263"/>
      <c r="C61" s="263"/>
      <c r="D61" s="263"/>
      <c r="E61" s="263"/>
      <c r="F61" s="263"/>
      <c r="G61" s="263"/>
      <c r="H61" s="263"/>
    </row>
    <row r="62" spans="1:8" ht="12">
      <c r="A62" s="263"/>
      <c r="B62" s="263"/>
      <c r="C62" s="263"/>
      <c r="D62" s="263"/>
      <c r="E62" s="263"/>
      <c r="F62" s="263"/>
      <c r="G62" s="263"/>
      <c r="H62" s="263"/>
    </row>
    <row r="63" spans="1:8" ht="12">
      <c r="A63" s="263"/>
      <c r="B63" s="263"/>
      <c r="C63" s="263"/>
      <c r="D63" s="263"/>
      <c r="E63" s="263"/>
      <c r="F63" s="263"/>
      <c r="G63" s="263"/>
      <c r="H63" s="263"/>
    </row>
    <row r="64" spans="1:8" ht="12">
      <c r="A64" s="263"/>
      <c r="B64" s="263"/>
      <c r="C64" s="263"/>
      <c r="D64" s="263"/>
      <c r="E64" s="263"/>
      <c r="F64" s="263"/>
      <c r="G64" s="263"/>
      <c r="H64" s="263"/>
    </row>
    <row r="65" spans="1:8" ht="12">
      <c r="A65" s="263"/>
      <c r="B65" s="263"/>
      <c r="C65" s="263"/>
      <c r="D65" s="263"/>
      <c r="E65" s="263"/>
      <c r="F65" s="263"/>
      <c r="G65" s="263"/>
      <c r="H65" s="263"/>
    </row>
    <row r="66" spans="1:8" ht="12">
      <c r="A66" s="263"/>
      <c r="B66" s="263"/>
      <c r="C66" s="263"/>
      <c r="D66" s="263"/>
      <c r="E66" s="263"/>
      <c r="F66" s="263"/>
      <c r="G66" s="263"/>
      <c r="H66" s="263"/>
    </row>
    <row r="67" spans="1:8" ht="12">
      <c r="A67" s="263"/>
      <c r="B67" s="263"/>
      <c r="C67" s="263"/>
      <c r="D67" s="263"/>
      <c r="E67" s="263"/>
      <c r="F67" s="263"/>
      <c r="G67" s="263"/>
      <c r="H67" s="263"/>
    </row>
    <row r="68" spans="1:8" ht="12">
      <c r="A68" s="263"/>
      <c r="B68" s="263"/>
      <c r="C68" s="263"/>
      <c r="D68" s="263"/>
      <c r="E68" s="263"/>
      <c r="F68" s="263"/>
      <c r="G68" s="263"/>
      <c r="H68" s="263"/>
    </row>
    <row r="69" spans="1:8" ht="12">
      <c r="A69" s="263"/>
      <c r="B69" s="263"/>
      <c r="C69" s="263"/>
      <c r="D69" s="263"/>
      <c r="E69" s="263"/>
      <c r="F69" s="263"/>
      <c r="G69" s="263"/>
      <c r="H69" s="263"/>
    </row>
    <row r="70" spans="1:8" ht="12">
      <c r="A70" s="263"/>
      <c r="B70" s="263"/>
      <c r="C70" s="263"/>
      <c r="D70" s="263"/>
      <c r="E70" s="263"/>
      <c r="F70" s="263"/>
      <c r="G70" s="263"/>
      <c r="H70" s="263"/>
    </row>
    <row r="71" spans="1:8" ht="12">
      <c r="A71" s="263"/>
      <c r="B71" s="263"/>
      <c r="C71" s="263"/>
      <c r="D71" s="263"/>
      <c r="E71" s="263"/>
      <c r="F71" s="263"/>
      <c r="G71" s="263"/>
      <c r="H71" s="263"/>
    </row>
    <row r="72" spans="1:8" ht="12">
      <c r="A72" s="263"/>
      <c r="B72" s="263"/>
      <c r="C72" s="263"/>
      <c r="D72" s="263"/>
      <c r="E72" s="263"/>
      <c r="F72" s="263"/>
      <c r="G72" s="263"/>
      <c r="H72" s="263"/>
    </row>
    <row r="73" spans="1:8" ht="12">
      <c r="A73" s="263"/>
      <c r="B73" s="263"/>
      <c r="C73" s="263"/>
      <c r="D73" s="263"/>
      <c r="E73" s="263"/>
      <c r="F73" s="263"/>
      <c r="G73" s="263"/>
      <c r="H73" s="263"/>
    </row>
    <row r="74" spans="1:8" ht="12">
      <c r="A74" s="263"/>
      <c r="B74" s="263"/>
      <c r="C74" s="263"/>
      <c r="D74" s="263"/>
      <c r="E74" s="263"/>
      <c r="F74" s="263"/>
      <c r="G74" s="263"/>
      <c r="H74" s="263"/>
    </row>
    <row r="75" spans="1:8" ht="12">
      <c r="A75" s="263"/>
      <c r="B75" s="263"/>
      <c r="C75" s="263"/>
      <c r="D75" s="263"/>
      <c r="E75" s="263"/>
      <c r="F75" s="263"/>
      <c r="G75" s="263"/>
      <c r="H75" s="263"/>
    </row>
    <row r="76" spans="1:8" ht="12">
      <c r="A76" s="263"/>
      <c r="B76" s="263"/>
      <c r="C76" s="263"/>
      <c r="D76" s="263"/>
      <c r="E76" s="263"/>
      <c r="F76" s="263"/>
      <c r="G76" s="263"/>
      <c r="H76" s="263"/>
    </row>
    <row r="77" spans="1:8" ht="12">
      <c r="A77" s="263"/>
      <c r="B77" s="263"/>
      <c r="C77" s="263"/>
      <c r="D77" s="263"/>
      <c r="E77" s="263"/>
      <c r="F77" s="263"/>
      <c r="G77" s="263"/>
      <c r="H77" s="263"/>
    </row>
    <row r="78" spans="1:8" ht="12">
      <c r="A78" s="263"/>
      <c r="B78" s="263"/>
      <c r="C78" s="263"/>
      <c r="D78" s="263"/>
      <c r="E78" s="263"/>
      <c r="F78" s="263"/>
      <c r="G78" s="263"/>
      <c r="H78" s="263"/>
    </row>
    <row r="79" spans="1:8" ht="12">
      <c r="A79" s="263"/>
      <c r="B79" s="263"/>
      <c r="C79" s="263"/>
      <c r="D79" s="263"/>
      <c r="E79" s="263"/>
      <c r="F79" s="263"/>
      <c r="G79" s="263"/>
      <c r="H79" s="263"/>
    </row>
    <row r="80" spans="1:8" ht="12">
      <c r="A80" s="263"/>
      <c r="B80" s="263"/>
      <c r="C80" s="263"/>
      <c r="D80" s="263"/>
      <c r="E80" s="263"/>
      <c r="F80" s="263"/>
      <c r="G80" s="263"/>
      <c r="H80" s="263"/>
    </row>
    <row r="81" spans="1:8" ht="12">
      <c r="A81" s="263"/>
      <c r="B81" s="263"/>
      <c r="C81" s="263"/>
      <c r="D81" s="263"/>
      <c r="E81" s="263"/>
      <c r="F81" s="263"/>
      <c r="G81" s="263"/>
      <c r="H81" s="263"/>
    </row>
    <row r="82" spans="1:8" ht="12">
      <c r="A82" s="263"/>
      <c r="B82" s="263"/>
      <c r="C82" s="263"/>
      <c r="D82" s="263"/>
      <c r="E82" s="263"/>
      <c r="F82" s="263"/>
      <c r="G82" s="263"/>
      <c r="H82" s="263"/>
    </row>
  </sheetData>
  <mergeCells count="5">
    <mergeCell ref="A32:D32"/>
    <mergeCell ref="G10:G11"/>
    <mergeCell ref="C10:D10"/>
    <mergeCell ref="E10:F10"/>
    <mergeCell ref="A10:B11"/>
  </mergeCells>
  <conditionalFormatting sqref="G12:G31">
    <cfRule type="cellIs" priority="1" dxfId="0" operator="lessThan" stopIfTrue="1">
      <formula>0</formula>
    </cfRule>
  </conditionalFormatting>
  <hyperlinks>
    <hyperlink ref="B32:D32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7 C17" formulaRange="1"/>
    <ignoredError sqref="D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8" sqref="A8"/>
    </sheetView>
  </sheetViews>
  <sheetFormatPr defaultColWidth="9.14062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631" t="s">
        <v>150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632">
        <v>2013</v>
      </c>
      <c r="C4" s="633"/>
      <c r="D4" s="634"/>
      <c r="E4" s="632">
        <v>2012</v>
      </c>
      <c r="F4" s="633"/>
      <c r="G4" s="634"/>
      <c r="H4" s="632" t="s">
        <v>4</v>
      </c>
      <c r="I4" s="634"/>
      <c r="J4" s="632" t="s">
        <v>5</v>
      </c>
      <c r="K4" s="634"/>
    </row>
    <row r="5" spans="1:11" ht="14.25">
      <c r="A5" s="138"/>
      <c r="B5" s="184" t="s">
        <v>7</v>
      </c>
      <c r="C5" s="185" t="s">
        <v>6</v>
      </c>
      <c r="D5" s="186" t="s">
        <v>8</v>
      </c>
      <c r="E5" s="184" t="s">
        <v>7</v>
      </c>
      <c r="F5" s="185" t="s">
        <v>6</v>
      </c>
      <c r="G5" s="186" t="s">
        <v>8</v>
      </c>
      <c r="H5" s="184" t="s">
        <v>7</v>
      </c>
      <c r="I5" s="185" t="s">
        <v>6</v>
      </c>
      <c r="J5" s="184" t="s">
        <v>7</v>
      </c>
      <c r="K5" s="186" t="s">
        <v>6</v>
      </c>
    </row>
    <row r="6" spans="1:11" ht="14.25">
      <c r="A6" s="40" t="s">
        <v>9</v>
      </c>
      <c r="B6" s="14">
        <v>468505</v>
      </c>
      <c r="C6" s="14">
        <v>2352900</v>
      </c>
      <c r="D6" s="41">
        <f>(B6*1000)/C6</f>
        <v>199.1181095669174</v>
      </c>
      <c r="E6" s="14">
        <v>559167</v>
      </c>
      <c r="F6" s="14">
        <v>1951566.6666666667</v>
      </c>
      <c r="G6" s="41">
        <f aca="true" t="shared" si="0" ref="G6:G11">(E6*1000)/F6</f>
        <v>286.522110441184</v>
      </c>
      <c r="H6" s="5">
        <f>(E19-E13+B6)</f>
        <v>2982852</v>
      </c>
      <c r="I6" s="5">
        <f>(F19-F13+C6)</f>
        <v>14397366.666666666</v>
      </c>
      <c r="J6" s="5">
        <f>(E12+E19-E6+B6)</f>
        <v>5631096</v>
      </c>
      <c r="K6" s="5">
        <f>(F12+F19-F6+C6)</f>
        <v>25463233.333333332</v>
      </c>
    </row>
    <row r="7" spans="1:11" ht="14.25">
      <c r="A7" s="40" t="s">
        <v>10</v>
      </c>
      <c r="B7" s="14">
        <v>362447</v>
      </c>
      <c r="C7" s="14">
        <v>1897383.3333333333</v>
      </c>
      <c r="D7" s="41">
        <f>(B7*1000)/C7</f>
        <v>191.0246567641401</v>
      </c>
      <c r="E7" s="14">
        <v>532176</v>
      </c>
      <c r="F7" s="14">
        <v>1990450</v>
      </c>
      <c r="G7" s="41">
        <f t="shared" si="0"/>
        <v>267.3646662814941</v>
      </c>
      <c r="H7" s="5">
        <f>(H6-E14+B7)</f>
        <v>2880198</v>
      </c>
      <c r="I7" s="5">
        <f>(I6-F14+C7)</f>
        <v>14013866.666666666</v>
      </c>
      <c r="J7" s="5">
        <f>(J6-E7+B7)</f>
        <v>5461367</v>
      </c>
      <c r="K7" s="5">
        <f>(K6-F7+C7)</f>
        <v>25370166.666666664</v>
      </c>
    </row>
    <row r="8" spans="1:11" ht="14.25">
      <c r="A8" s="40" t="s">
        <v>11</v>
      </c>
      <c r="B8" s="14">
        <v>423579</v>
      </c>
      <c r="C8" s="14">
        <v>2296950</v>
      </c>
      <c r="D8" s="41">
        <f>(B8*1000)/C8</f>
        <v>184.40932540978253</v>
      </c>
      <c r="E8" s="14">
        <v>510749</v>
      </c>
      <c r="F8" s="14">
        <v>1996516.6666666667</v>
      </c>
      <c r="G8" s="41">
        <f t="shared" si="0"/>
        <v>255.82005325942683</v>
      </c>
      <c r="H8" s="5">
        <f>(H7-E15+B8)</f>
        <v>2892288</v>
      </c>
      <c r="I8" s="5">
        <f>(I7-F15+C8)</f>
        <v>14342283.333333332</v>
      </c>
      <c r="J8" s="5">
        <f>(J7-E8+B8)</f>
        <v>5374197</v>
      </c>
      <c r="K8" s="5">
        <f>(K7-F8+C8)</f>
        <v>25670599.999999996</v>
      </c>
    </row>
    <row r="9" spans="1:11" ht="14.25">
      <c r="A9" s="40" t="s">
        <v>12</v>
      </c>
      <c r="B9" s="5"/>
      <c r="C9" s="5"/>
      <c r="D9" s="41"/>
      <c r="E9" s="5">
        <v>436050</v>
      </c>
      <c r="F9" s="5">
        <v>1755950</v>
      </c>
      <c r="G9" s="41">
        <f t="shared" si="0"/>
        <v>248.32711637575102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427415</v>
      </c>
      <c r="F10" s="5">
        <v>1815550</v>
      </c>
      <c r="G10" s="41">
        <f t="shared" si="0"/>
        <v>235.419019030046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365681</v>
      </c>
      <c r="F11" s="5">
        <v>1685350</v>
      </c>
      <c r="G11" s="41">
        <f t="shared" si="0"/>
        <v>216.9762957249236</v>
      </c>
      <c r="H11" s="466"/>
      <c r="I11" s="5"/>
      <c r="J11" s="5"/>
      <c r="K11" s="5"/>
    </row>
    <row r="12" spans="1:11" ht="14.25">
      <c r="A12" s="48" t="s">
        <v>15</v>
      </c>
      <c r="B12" s="43">
        <f>SUM(B6:B11)</f>
        <v>1254531</v>
      </c>
      <c r="C12" s="44">
        <f>SUM(C6:C11)</f>
        <v>6547233.333333333</v>
      </c>
      <c r="D12" s="135">
        <f>(B12*1000)/C12</f>
        <v>191.6123858932781</v>
      </c>
      <c r="E12" s="43">
        <f>SUM(E6:E11)</f>
        <v>2831238</v>
      </c>
      <c r="F12" s="44">
        <f>SUM(F6:F11)</f>
        <v>11195383.333333334</v>
      </c>
      <c r="G12" s="45">
        <f>(E12*1000)/F12</f>
        <v>252.89335038401245</v>
      </c>
      <c r="H12" s="5"/>
      <c r="I12" s="5"/>
      <c r="J12" s="5"/>
      <c r="K12" s="5"/>
    </row>
    <row r="13" spans="1:13" ht="14.25">
      <c r="A13" s="40" t="s">
        <v>16</v>
      </c>
      <c r="B13" s="14"/>
      <c r="C13" s="14"/>
      <c r="D13" s="41"/>
      <c r="E13" s="14">
        <v>376173</v>
      </c>
      <c r="F13" s="14">
        <v>1822050</v>
      </c>
      <c r="G13" s="41">
        <f aca="true" t="shared" si="1" ref="G13:G18">(E13*1000)/F13</f>
        <v>206.4559150407508</v>
      </c>
      <c r="H13" s="5"/>
      <c r="I13" s="5"/>
      <c r="J13" s="5"/>
      <c r="K13" s="5"/>
      <c r="L13" s="116"/>
      <c r="M13" s="116"/>
    </row>
    <row r="14" spans="1:11" ht="14.25">
      <c r="A14" s="40" t="s">
        <v>17</v>
      </c>
      <c r="B14" s="14"/>
      <c r="C14" s="14"/>
      <c r="D14" s="41"/>
      <c r="E14" s="14">
        <v>465101</v>
      </c>
      <c r="F14" s="14">
        <v>2280883.3333333335</v>
      </c>
      <c r="G14" s="41">
        <f t="shared" si="1"/>
        <v>203.91266541471504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411489</v>
      </c>
      <c r="F15" s="5">
        <v>1968533.3333333333</v>
      </c>
      <c r="G15" s="41">
        <f t="shared" si="1"/>
        <v>209.03329043619615</v>
      </c>
      <c r="H15" s="5"/>
      <c r="I15" s="5"/>
      <c r="J15" s="5"/>
      <c r="K15" s="5"/>
    </row>
    <row r="16" spans="1:12" ht="14.25">
      <c r="A16" s="40" t="s">
        <v>19</v>
      </c>
      <c r="B16" s="5"/>
      <c r="C16" s="5"/>
      <c r="D16" s="41"/>
      <c r="E16" s="5">
        <v>570857</v>
      </c>
      <c r="F16" s="5">
        <v>2669066.6666666665</v>
      </c>
      <c r="G16" s="41">
        <f t="shared" si="1"/>
        <v>213.87888400439604</v>
      </c>
      <c r="H16" s="5"/>
      <c r="I16" s="5"/>
      <c r="J16" s="5"/>
      <c r="K16" s="5"/>
      <c r="L16" s="116"/>
    </row>
    <row r="17" spans="1:11" ht="14.25">
      <c r="A17" s="40" t="s">
        <v>20</v>
      </c>
      <c r="B17" s="5"/>
      <c r="C17" s="5"/>
      <c r="D17" s="41"/>
      <c r="E17" s="5">
        <v>528480</v>
      </c>
      <c r="F17" s="5">
        <v>2503616.6666666665</v>
      </c>
      <c r="G17" s="41">
        <f t="shared" si="1"/>
        <v>211.08662801147673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41"/>
      <c r="E18" s="5">
        <v>538420</v>
      </c>
      <c r="F18" s="5">
        <v>2622366.6666666665</v>
      </c>
      <c r="G18" s="41">
        <f t="shared" si="1"/>
        <v>205.31835110777797</v>
      </c>
      <c r="H18" s="5"/>
      <c r="I18" s="5"/>
      <c r="J18" s="5"/>
      <c r="K18" s="5"/>
    </row>
    <row r="19" spans="1:11" ht="14.25">
      <c r="A19" s="48" t="s">
        <v>15</v>
      </c>
      <c r="B19" s="43">
        <f>SUM(B13:B18)</f>
        <v>0</v>
      </c>
      <c r="C19" s="44">
        <f>SUM(C13:C18)</f>
        <v>0</v>
      </c>
      <c r="D19" s="135"/>
      <c r="E19" s="43">
        <f>SUM(E13:E18)</f>
        <v>2890520</v>
      </c>
      <c r="F19" s="46">
        <f>SUM(F13:F18)</f>
        <v>13866516.666666666</v>
      </c>
      <c r="G19" s="140">
        <f>(E19*1000)/F19</f>
        <v>208.45321644104325</v>
      </c>
      <c r="H19" s="47"/>
      <c r="I19" s="47"/>
      <c r="J19" s="47"/>
      <c r="K19" s="47"/>
    </row>
    <row r="20" spans="1:11" ht="14.25">
      <c r="A20" s="48" t="s">
        <v>2</v>
      </c>
      <c r="B20" s="137">
        <f>SUM(B19,B12)</f>
        <v>1254531</v>
      </c>
      <c r="C20" s="136">
        <f>SUM(C19,C12)</f>
        <v>6547233.333333333</v>
      </c>
      <c r="D20" s="139">
        <f>(B20*1000)/C20</f>
        <v>191.6123858932781</v>
      </c>
      <c r="E20" s="44">
        <f>SUM(E19,E12)</f>
        <v>5721758</v>
      </c>
      <c r="F20" s="44">
        <f>SUM(F19,F12)</f>
        <v>25061900</v>
      </c>
      <c r="G20" s="45">
        <f>(E20*1000)/F20</f>
        <v>228.30503672905886</v>
      </c>
      <c r="H20" s="49"/>
      <c r="I20" s="49"/>
      <c r="J20" s="49"/>
      <c r="K20" s="49"/>
    </row>
    <row r="21" spans="1:11" ht="14.25">
      <c r="A21" s="4" t="s">
        <v>160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8" sqref="A8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631" t="s">
        <v>22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632">
        <v>2013</v>
      </c>
      <c r="C4" s="633"/>
      <c r="D4" s="634"/>
      <c r="E4" s="632">
        <v>2012</v>
      </c>
      <c r="F4" s="633"/>
      <c r="G4" s="634"/>
      <c r="H4" s="632" t="s">
        <v>4</v>
      </c>
      <c r="I4" s="634"/>
      <c r="J4" s="632" t="s">
        <v>5</v>
      </c>
      <c r="K4" s="634"/>
    </row>
    <row r="5" spans="1:11" ht="14.25">
      <c r="A5" s="138"/>
      <c r="B5" s="184" t="s">
        <v>7</v>
      </c>
      <c r="C5" s="185" t="s">
        <v>6</v>
      </c>
      <c r="D5" s="185" t="s">
        <v>8</v>
      </c>
      <c r="E5" s="184" t="s">
        <v>7</v>
      </c>
      <c r="F5" s="185" t="s">
        <v>6</v>
      </c>
      <c r="G5" s="185" t="s">
        <v>8</v>
      </c>
      <c r="H5" s="184" t="s">
        <v>7</v>
      </c>
      <c r="I5" s="186" t="s">
        <v>6</v>
      </c>
      <c r="J5" s="185" t="s">
        <v>7</v>
      </c>
      <c r="K5" s="186" t="s">
        <v>6</v>
      </c>
    </row>
    <row r="6" spans="1:11" ht="14.25">
      <c r="A6" s="40" t="s">
        <v>9</v>
      </c>
      <c r="B6" s="5">
        <v>54570</v>
      </c>
      <c r="C6" s="5">
        <v>278503.3333333333</v>
      </c>
      <c r="D6" s="41">
        <f>(B6*1000)/C6</f>
        <v>195.94020418666446</v>
      </c>
      <c r="E6" s="5">
        <v>43686</v>
      </c>
      <c r="F6" s="5">
        <v>214153.33333333334</v>
      </c>
      <c r="G6" s="41">
        <f aca="true" t="shared" si="0" ref="G6:G11">(E6*1000)/F6</f>
        <v>203.99402297419294</v>
      </c>
      <c r="H6" s="5">
        <f>(E19-E13+B6)</f>
        <v>379935</v>
      </c>
      <c r="I6" s="5">
        <f>(F19-F13+C6)</f>
        <v>1947486.6666666665</v>
      </c>
      <c r="J6" s="5">
        <f>(E12+E19-E6+B6)</f>
        <v>709366</v>
      </c>
      <c r="K6" s="5">
        <f>(F12+F19-F6+C6)</f>
        <v>3529630</v>
      </c>
    </row>
    <row r="7" spans="1:12" ht="14.25">
      <c r="A7" s="40" t="s">
        <v>10</v>
      </c>
      <c r="B7" s="5">
        <v>50756</v>
      </c>
      <c r="C7" s="5">
        <v>246350</v>
      </c>
      <c r="D7" s="41">
        <f>(B7*1000)/C7</f>
        <v>206.0320681956566</v>
      </c>
      <c r="E7" s="5">
        <v>48609</v>
      </c>
      <c r="F7" s="5">
        <v>240110</v>
      </c>
      <c r="G7" s="41">
        <f t="shared" si="0"/>
        <v>202.44471283994835</v>
      </c>
      <c r="H7" s="5">
        <f>(H6-E14+B7)</f>
        <v>359371</v>
      </c>
      <c r="I7" s="5">
        <f>(I6-F14+C7)</f>
        <v>1830919.9999999998</v>
      </c>
      <c r="J7" s="5">
        <f>(J6-E7+B7)</f>
        <v>711513</v>
      </c>
      <c r="K7" s="5">
        <f>(K6-F7+C7)</f>
        <v>3535870</v>
      </c>
      <c r="L7" s="116"/>
    </row>
    <row r="8" spans="1:11" ht="14.25">
      <c r="A8" s="40" t="s">
        <v>11</v>
      </c>
      <c r="B8" s="5">
        <v>57662</v>
      </c>
      <c r="C8" s="5">
        <v>305110</v>
      </c>
      <c r="D8" s="41">
        <f>(B8*1000)/C8</f>
        <v>188.98757825046704</v>
      </c>
      <c r="E8" s="5">
        <v>55843</v>
      </c>
      <c r="F8" s="5">
        <v>265460</v>
      </c>
      <c r="G8" s="41">
        <f t="shared" si="0"/>
        <v>210.36314322308445</v>
      </c>
      <c r="H8" s="5">
        <f>(H7-E15+B8)</f>
        <v>353100</v>
      </c>
      <c r="I8" s="5">
        <f>(I7-F15+C8)</f>
        <v>1810206.6666666665</v>
      </c>
      <c r="J8" s="5">
        <f>(J7-E8+B8)</f>
        <v>713332</v>
      </c>
      <c r="K8" s="5">
        <f>(K7-F8+C8)</f>
        <v>3575520</v>
      </c>
    </row>
    <row r="9" spans="1:11" ht="14.25">
      <c r="A9" s="40" t="s">
        <v>12</v>
      </c>
      <c r="B9" s="5"/>
      <c r="C9" s="5"/>
      <c r="D9" s="41"/>
      <c r="E9" s="5">
        <v>53465</v>
      </c>
      <c r="F9" s="5">
        <v>250076.66666666666</v>
      </c>
      <c r="G9" s="41">
        <f t="shared" si="0"/>
        <v>213.79443637284567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62360</v>
      </c>
      <c r="F10" s="5">
        <v>297656.6666666667</v>
      </c>
      <c r="G10" s="41">
        <f t="shared" si="0"/>
        <v>209.50311880578295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53169</v>
      </c>
      <c r="F11" s="5">
        <v>248386.66666666666</v>
      </c>
      <c r="G11" s="41">
        <f t="shared" si="0"/>
        <v>214.0573836491492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162988</v>
      </c>
      <c r="C12" s="44">
        <f>SUM(C6:C11)</f>
        <v>829963.3333333333</v>
      </c>
      <c r="D12" s="45">
        <f>(B12*1000)/C12</f>
        <v>196.37975974842263</v>
      </c>
      <c r="E12" s="44">
        <f>SUM(E6:E11)</f>
        <v>317132</v>
      </c>
      <c r="F12" s="44">
        <f>SUM(F6:F11)</f>
        <v>1515843.3333333335</v>
      </c>
      <c r="G12" s="45">
        <f aca="true" t="shared" si="1" ref="G12:G20">(E12*1000)/F12</f>
        <v>209.21159398618587</v>
      </c>
      <c r="H12" s="6"/>
      <c r="I12" s="3"/>
      <c r="J12" s="3"/>
      <c r="K12" s="3"/>
    </row>
    <row r="13" spans="1:12" ht="14.25">
      <c r="A13" s="40" t="s">
        <v>16</v>
      </c>
      <c r="B13" s="14"/>
      <c r="C13" s="14"/>
      <c r="D13" s="41"/>
      <c r="E13" s="14">
        <v>55985</v>
      </c>
      <c r="F13" s="14">
        <v>280453.3333333333</v>
      </c>
      <c r="G13" s="41">
        <f t="shared" si="1"/>
        <v>199.6232290577161</v>
      </c>
      <c r="H13" s="5"/>
      <c r="I13" s="5"/>
      <c r="J13" s="5"/>
      <c r="K13" s="5"/>
      <c r="L13" s="116"/>
    </row>
    <row r="14" spans="1:11" ht="14.25">
      <c r="A14" s="40" t="s">
        <v>17</v>
      </c>
      <c r="B14" s="5"/>
      <c r="C14" s="5"/>
      <c r="D14" s="41"/>
      <c r="E14" s="5">
        <v>71320</v>
      </c>
      <c r="F14" s="5">
        <v>362916.6666666667</v>
      </c>
      <c r="G14" s="41">
        <f t="shared" si="1"/>
        <v>196.51894374282432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63933</v>
      </c>
      <c r="F15" s="5">
        <v>325823.3333333333</v>
      </c>
      <c r="G15" s="41">
        <f t="shared" si="1"/>
        <v>196.21983283374428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65641</v>
      </c>
      <c r="F16" s="5">
        <v>339690</v>
      </c>
      <c r="G16" s="41">
        <f t="shared" si="1"/>
        <v>193.2379522505814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57194</v>
      </c>
      <c r="F17" s="5">
        <v>292500</v>
      </c>
      <c r="G17" s="41">
        <f t="shared" si="1"/>
        <v>195.53504273504274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41"/>
      <c r="E18" s="5">
        <v>67277</v>
      </c>
      <c r="F18" s="5">
        <v>348053.3333333333</v>
      </c>
      <c r="G18" s="41">
        <f t="shared" si="1"/>
        <v>193.29508887526816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45"/>
      <c r="E19" s="141">
        <f>SUM(E13:E18)</f>
        <v>381350</v>
      </c>
      <c r="F19" s="46">
        <f>SUM(F13:F18)</f>
        <v>1949436.6666666665</v>
      </c>
      <c r="G19" s="140">
        <f t="shared" si="1"/>
        <v>195.62061518626751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162988</v>
      </c>
      <c r="C20" s="44">
        <f>SUM(C12,C19)</f>
        <v>829963.3333333333</v>
      </c>
      <c r="D20" s="135">
        <f>(B20*1000)/C20</f>
        <v>196.37975974842263</v>
      </c>
      <c r="E20" s="43">
        <f>SUM(E12,E19)</f>
        <v>698482</v>
      </c>
      <c r="F20" s="44">
        <f>SUM(F12,F19)</f>
        <v>3465280</v>
      </c>
      <c r="G20" s="45">
        <f t="shared" si="1"/>
        <v>201.56581863514637</v>
      </c>
      <c r="H20" s="49"/>
      <c r="I20" s="49"/>
      <c r="J20" s="49"/>
      <c r="K20" s="49"/>
    </row>
    <row r="21" spans="1:11" ht="14.25">
      <c r="A21" s="4" t="s">
        <v>160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183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8" sqref="A8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631" t="s">
        <v>296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632">
        <v>2013</v>
      </c>
      <c r="C4" s="633"/>
      <c r="D4" s="634"/>
      <c r="E4" s="632">
        <v>2012</v>
      </c>
      <c r="F4" s="633"/>
      <c r="G4" s="634"/>
      <c r="H4" s="632" t="s">
        <v>4</v>
      </c>
      <c r="I4" s="634"/>
      <c r="J4" s="632" t="s">
        <v>5</v>
      </c>
      <c r="K4" s="634"/>
    </row>
    <row r="5" spans="1:11" ht="14.25">
      <c r="A5" s="138"/>
      <c r="B5" s="184" t="s">
        <v>7</v>
      </c>
      <c r="C5" s="185" t="s">
        <v>6</v>
      </c>
      <c r="D5" s="185" t="s">
        <v>8</v>
      </c>
      <c r="E5" s="184" t="s">
        <v>7</v>
      </c>
      <c r="F5" s="185" t="s">
        <v>6</v>
      </c>
      <c r="G5" s="185" t="s">
        <v>8</v>
      </c>
      <c r="H5" s="184" t="s">
        <v>7</v>
      </c>
      <c r="I5" s="186" t="s">
        <v>6</v>
      </c>
      <c r="J5" s="185" t="s">
        <v>7</v>
      </c>
      <c r="K5" s="186" t="s">
        <v>6</v>
      </c>
    </row>
    <row r="6" spans="1:11" ht="14.25">
      <c r="A6" s="40" t="s">
        <v>9</v>
      </c>
      <c r="B6" s="5">
        <v>978.142</v>
      </c>
      <c r="C6" s="5">
        <v>1884.1666666666667</v>
      </c>
      <c r="D6" s="41">
        <f>(B6*1000)/C6</f>
        <v>519.1377266696152</v>
      </c>
      <c r="E6" s="5">
        <v>1420</v>
      </c>
      <c r="F6" s="5">
        <v>4323.666666666667</v>
      </c>
      <c r="G6" s="41">
        <f aca="true" t="shared" si="0" ref="G6:G11">(E6*1000)/F6</f>
        <v>328.4249479608357</v>
      </c>
      <c r="H6" s="5">
        <f>(E19-E13+B6)</f>
        <v>8140.142</v>
      </c>
      <c r="I6" s="5">
        <f>(F19-F13+C6)</f>
        <v>18246.666666666664</v>
      </c>
      <c r="J6" s="5">
        <f>(E12+E19-E6+B6)</f>
        <v>17934.142</v>
      </c>
      <c r="K6" s="5">
        <f>(F12+F19-F6+C6)</f>
        <v>41788.83333333333</v>
      </c>
    </row>
    <row r="7" spans="1:12" ht="14.25">
      <c r="A7" s="40" t="s">
        <v>10</v>
      </c>
      <c r="B7" s="5">
        <v>1069</v>
      </c>
      <c r="C7" s="5">
        <v>2102.3333333333335</v>
      </c>
      <c r="D7" s="41">
        <f>(B7*1000)/C7</f>
        <v>508.48263833835415</v>
      </c>
      <c r="E7" s="5">
        <v>1472</v>
      </c>
      <c r="F7" s="5">
        <v>3966.6666666666665</v>
      </c>
      <c r="G7" s="41">
        <f t="shared" si="0"/>
        <v>371.0924369747899</v>
      </c>
      <c r="H7" s="5">
        <f>(H6-E14+B7)</f>
        <v>7223.142</v>
      </c>
      <c r="I7" s="5">
        <f>(I6-F14+C7)</f>
        <v>15926.166666666666</v>
      </c>
      <c r="J7" s="5">
        <f>(J6-E7+B7)</f>
        <v>17531.142</v>
      </c>
      <c r="K7" s="5">
        <f>(K6-F7+C7)</f>
        <v>39924.5</v>
      </c>
      <c r="L7" s="116"/>
    </row>
    <row r="8" spans="1:11" ht="14.25">
      <c r="A8" s="40" t="s">
        <v>11</v>
      </c>
      <c r="B8" s="5">
        <v>1279</v>
      </c>
      <c r="C8" s="5">
        <v>2816.3333333333335</v>
      </c>
      <c r="D8" s="41">
        <f>(B8*1000)/C8</f>
        <v>454.1365842111492</v>
      </c>
      <c r="E8" s="5">
        <v>2152</v>
      </c>
      <c r="F8" s="5">
        <v>5196.333333333333</v>
      </c>
      <c r="G8" s="41">
        <f t="shared" si="0"/>
        <v>414.13817435371095</v>
      </c>
      <c r="H8" s="5">
        <f>(H7-E15+B8)</f>
        <v>6934.142</v>
      </c>
      <c r="I8" s="5">
        <f>(I7-F15+C8)</f>
        <v>15113</v>
      </c>
      <c r="J8" s="5">
        <f>(J7-E8+B8)</f>
        <v>16658.142</v>
      </c>
      <c r="K8" s="5">
        <f>(K7-F8+C8)</f>
        <v>37544.5</v>
      </c>
    </row>
    <row r="9" spans="1:11" ht="14.25">
      <c r="A9" s="40" t="s">
        <v>12</v>
      </c>
      <c r="B9" s="5"/>
      <c r="C9" s="5"/>
      <c r="D9" s="41"/>
      <c r="E9" s="5">
        <v>1489</v>
      </c>
      <c r="F9" s="5">
        <v>3371.6666666666665</v>
      </c>
      <c r="G9" s="41">
        <f t="shared" si="0"/>
        <v>441.6213544241226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1504</v>
      </c>
      <c r="F10" s="5">
        <v>3927</v>
      </c>
      <c r="G10" s="41">
        <f t="shared" si="0"/>
        <v>382.9895594601477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1002</v>
      </c>
      <c r="F11" s="5">
        <v>2261</v>
      </c>
      <c r="G11" s="41">
        <f t="shared" si="0"/>
        <v>443.1667403803627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3326.142</v>
      </c>
      <c r="C12" s="44">
        <f>SUM(C6:C11)</f>
        <v>6802.833333333334</v>
      </c>
      <c r="D12" s="45">
        <f>(B12*1000)/C12</f>
        <v>488.9348065756915</v>
      </c>
      <c r="E12" s="44">
        <f>SUM(E6:E11)</f>
        <v>9039</v>
      </c>
      <c r="F12" s="44">
        <f>SUM(F6:F11)</f>
        <v>23046.333333333336</v>
      </c>
      <c r="G12" s="45">
        <f aca="true" t="shared" si="1" ref="G12:G20">(E12*1000)/F12</f>
        <v>392.2098960065954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2175</v>
      </c>
      <c r="F13" s="5">
        <v>4819.5</v>
      </c>
      <c r="G13" s="41">
        <f t="shared" si="1"/>
        <v>451.291627762216</v>
      </c>
      <c r="H13" s="5"/>
      <c r="I13" s="5"/>
      <c r="J13" s="5"/>
      <c r="K13" s="5"/>
      <c r="L13" s="116"/>
    </row>
    <row r="14" spans="1:11" ht="14.25">
      <c r="A14" s="40" t="s">
        <v>17</v>
      </c>
      <c r="B14" s="5"/>
      <c r="C14" s="5"/>
      <c r="D14" s="41"/>
      <c r="E14" s="5">
        <v>1986</v>
      </c>
      <c r="F14" s="5">
        <v>4422.833333333333</v>
      </c>
      <c r="G14" s="41">
        <f t="shared" si="1"/>
        <v>449.0334250292045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1568</v>
      </c>
      <c r="F15" s="5">
        <v>3629.5</v>
      </c>
      <c r="G15" s="41">
        <f t="shared" si="1"/>
        <v>432.0154291224687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1370</v>
      </c>
      <c r="F16" s="5">
        <v>3332</v>
      </c>
      <c r="G16" s="41">
        <f t="shared" si="1"/>
        <v>411.1644657863145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1091</v>
      </c>
      <c r="F17" s="5">
        <v>2459.3333333333335</v>
      </c>
      <c r="G17" s="41">
        <f t="shared" si="1"/>
        <v>443.6161561398753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41"/>
      <c r="E18" s="5">
        <v>1147</v>
      </c>
      <c r="F18" s="5">
        <v>2518.8333333333335</v>
      </c>
      <c r="G18" s="41">
        <f t="shared" si="1"/>
        <v>455.3695493945609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45"/>
      <c r="E19" s="141">
        <f>SUM(E13:E18)</f>
        <v>9337</v>
      </c>
      <c r="F19" s="46">
        <f>SUM(F13:F18)</f>
        <v>21181.999999999996</v>
      </c>
      <c r="G19" s="140">
        <f t="shared" si="1"/>
        <v>440.7987914266831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3326.142</v>
      </c>
      <c r="C20" s="44">
        <f>SUM(C12,C19)</f>
        <v>6802.833333333334</v>
      </c>
      <c r="D20" s="135">
        <f>(B20*1000)/C20</f>
        <v>488.9348065756915</v>
      </c>
      <c r="E20" s="43">
        <f>SUM(E12,E19)</f>
        <v>18376</v>
      </c>
      <c r="F20" s="44">
        <f>SUM(F12,F19)</f>
        <v>44228.33333333333</v>
      </c>
      <c r="G20" s="45">
        <f t="shared" si="1"/>
        <v>415.48027282661945</v>
      </c>
      <c r="H20" s="49"/>
      <c r="I20" s="49"/>
      <c r="J20" s="49"/>
      <c r="K20" s="49"/>
    </row>
    <row r="21" spans="1:11" ht="14.25">
      <c r="A21" s="4" t="s">
        <v>160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183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Usuário do Windows</cp:lastModifiedBy>
  <cp:lastPrinted>2013-03-13T13:29:13Z</cp:lastPrinted>
  <dcterms:created xsi:type="dcterms:W3CDTF">2000-10-30T17:12:15Z</dcterms:created>
  <dcterms:modified xsi:type="dcterms:W3CDTF">2013-04-10T12:39:31Z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